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7" activeTab="10"/>
  </bookViews>
  <sheets>
    <sheet name="BExRepositorySheet" sheetId="1" state="veryHidden" r:id="rId1"/>
    <sheet name="020 42 SAŽETAK" sheetId="2" r:id="rId2"/>
    <sheet name="IZVJEŠTAJ O PRIHODIMA I RASHODI" sheetId="3" r:id="rId3"/>
    <sheet name="PRIHODI I RASHODI PREMA IZVORIM" sheetId="4" r:id="rId4"/>
    <sheet name="PRIHODI I RASHDI PREMA FUNKCIJS" sheetId="5" r:id="rId5"/>
    <sheet name="RAČ FIN PREMA EKONOMSKOJ KLASIF" sheetId="6" r:id="rId6"/>
    <sheet name="RAČ FIN PREMA IZVORIMA FINANCIR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7">'POSEBNI DIO'!$A$1:$F$38</definedName>
    <definedName name="_xlnm.Print_Area" localSheetId="8">'PREGLED DANIH JAMSTAVA '!$A$1:$J$12</definedName>
    <definedName name="_xlnm.Print_Area" localSheetId="10">'PREGLED ZADUŽIVANJA 1.-6. 2023.'!$A$1:$L$20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<sst xmlns="http://schemas.openxmlformats.org/spreadsheetml/2006/main" count="311" uniqueCount="195">
  <si>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</si>
  <si>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</si>
  <si>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</si>
  <si>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</si>
  <si>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</si>
  <si>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</si>
  <si>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</si>
  <si>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</si>
  <si>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</si>
  <si>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</si>
  <si>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</si>
  <si>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</si>
  <si>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</si>
  <si>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</si>
  <si>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</si>
  <si>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</si>
  <si>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</si>
  <si>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</si>
  <si>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</si>
  <si>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</si>
  <si>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</si>
  <si>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</si>
  <si>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</si>
  <si>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</si>
  <si>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</si>
  <si>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</si>
  <si>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</si>
  <si>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</si>
  <si>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</si>
  <si>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</si>
  <si>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</si>
  <si>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</si>
  <si>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</si>
  <si>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</si>
  <si>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</si>
  <si>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</si>
  <si>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</si>
  <si>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</si>
  <si>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</si>
  <si>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</si>
  <si>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</si>
  <si>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</si>
  <si>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</si>
  <si>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</si>
  <si>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</si>
  <si>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</si>
  <si>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</si>
  <si>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</si>
  <si>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</si>
  <si>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</si>
  <si>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</si>
  <si>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</si>
  <si>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</si>
  <si>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</si>
  <si>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</si>
  <si>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</si>
  <si>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</si>
  <si>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</si>
  <si>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</si>
  <si>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</si>
  <si>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</si>
  <si>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</si>
  <si>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</si>
  <si>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</si>
  <si>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</si>
  <si>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</si>
  <si>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UKUPNO PRIHODI</t>
  </si>
  <si>
    <t>Prihodi poslovanja</t>
  </si>
  <si>
    <t>Prihodi iz proračuna</t>
  </si>
  <si>
    <t>Prihodi iz nadležnog proračuna za financiranje rashoda</t>
  </si>
  <si>
    <t>Prihodi od nadležnog proračuna za financiranje izdataka</t>
  </si>
  <si>
    <t>UKUPNO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</si>
  <si>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</si>
  <si>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</si>
  <si>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</si>
  <si>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</si>
  <si>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</si>
  <si>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</si>
  <si>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</si>
  <si>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</si>
  <si>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</si>
  <si>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</si>
  <si>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</si>
  <si>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</si>
  <si>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</si>
  <si>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</si>
  <si>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Usluge telefona, pošte i prijevoza</t>
  </si>
  <si>
    <t>Usluge promidžbe i informiranja</t>
  </si>
  <si>
    <t>Zdravstvene i veterinarske usluge</t>
  </si>
  <si>
    <t>Računalne usluge</t>
  </si>
  <si>
    <t>Ostali nespomenuti rashodi poslovanja</t>
  </si>
  <si>
    <t>Reprezentacija</t>
  </si>
  <si>
    <t>Financijski rashodi</t>
  </si>
  <si>
    <t>Ostali financijski</t>
  </si>
  <si>
    <t>Zatezne kamate</t>
  </si>
  <si>
    <t>Rashodi za nabavu proizvedene dugotrajne imovine</t>
  </si>
  <si>
    <t>Postrojenja i oprema</t>
  </si>
  <si>
    <t>Sitni inventar i auto gume</t>
  </si>
  <si>
    <t>Službena, radna i zaštitna odjeća i obuća</t>
  </si>
  <si>
    <t>Ostale usluge</t>
  </si>
  <si>
    <t>Članarine i norme</t>
  </si>
  <si>
    <t>Komunikacijska oprema</t>
  </si>
  <si>
    <t>Intelektualne i osobne usluge</t>
  </si>
  <si>
    <t>IZVJEŠTAJ O PRIHODIMA I RASHODIMA PREMA IZVORIMA FINANCIRANJA</t>
  </si>
  <si>
    <t>Opći prihodi i primici</t>
  </si>
  <si>
    <t>11</t>
  </si>
  <si>
    <t>IZVJEŠTAJ O RASHODIMA PREMA FUNKCIJSKOJ KLASIFIKACIJI</t>
  </si>
  <si>
    <t>01</t>
  </si>
  <si>
    <t>Opće javne usluge</t>
  </si>
  <si>
    <t>011</t>
  </si>
  <si>
    <t>Izvršna i zakonodavna tijela, financijski i fiskalni poslovi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</si>
  <si>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</si>
  <si>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</si>
  <si>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</si>
  <si>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</si>
  <si>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02042</t>
  </si>
  <si>
    <t>Ured za protokol</t>
  </si>
  <si>
    <t>21</t>
  </si>
  <si>
    <t>2107</t>
  </si>
  <si>
    <t>A686000</t>
  </si>
  <si>
    <t>31</t>
  </si>
  <si>
    <t>3111</t>
  </si>
  <si>
    <t>3113</t>
  </si>
  <si>
    <t>3121</t>
  </si>
  <si>
    <t>3132</t>
  </si>
  <si>
    <t>32</t>
  </si>
  <si>
    <t>3211</t>
  </si>
  <si>
    <t>3212</t>
  </si>
  <si>
    <t>3221</t>
  </si>
  <si>
    <t>3225</t>
  </si>
  <si>
    <t>3227</t>
  </si>
  <si>
    <t>3231</t>
  </si>
  <si>
    <t>3233</t>
  </si>
  <si>
    <t>3237</t>
  </si>
  <si>
    <t>3238</t>
  </si>
  <si>
    <t>3239</t>
  </si>
  <si>
    <t>3293</t>
  </si>
  <si>
    <t>3294</t>
  </si>
  <si>
    <t>3299</t>
  </si>
  <si>
    <t>34</t>
  </si>
  <si>
    <t>3433</t>
  </si>
  <si>
    <t>42</t>
  </si>
  <si>
    <t>K686009</t>
  </si>
  <si>
    <t>POLITIČKI SUSTAV</t>
  </si>
  <si>
    <t>PRUŽANJE PODRŠKE RADU VLADE REPUBLIKE HRVATSKE</t>
  </si>
  <si>
    <t>ADMINISTRACIJA I UPRAVLJANJE</t>
  </si>
  <si>
    <t>Opći prihodi i primi</t>
  </si>
  <si>
    <t>INFORMATIZACIJA UREDA ZA PROTOKOL</t>
  </si>
  <si>
    <t xml:space="preserve"> IZVRŠENJE 
1.-6.2022. </t>
  </si>
  <si>
    <t xml:space="preserve"> IZVRŠENJE 
1.-6.2023. </t>
  </si>
  <si>
    <t>5=4/3*100</t>
  </si>
  <si>
    <t>11 Opći prihodi i primici</t>
  </si>
  <si>
    <t>1 Opći prihodi i primici</t>
  </si>
  <si>
    <t>REBALANS 2023.*</t>
  </si>
  <si>
    <t xml:space="preserve"> 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</si>
  <si>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</si>
  <si>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</si>
  <si>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</si>
  <si>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</si>
  <si>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</si>
  <si>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</si>
  <si>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</si>
  <si>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</si>
  <si>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</si>
  <si>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</si>
  <si>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</si>
  <si>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</si>
  <si>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</si>
  <si>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</si>
  <si>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</si>
  <si>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</si>
  <si>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</si>
  <si>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</si>
  <si>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</si>
  <si>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</si>
  <si>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</si>
  <si>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</si>
  <si>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</si>
  <si>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</si>
  <si>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</si>
  <si>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</si>
  <si>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</si>
  <si>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</si>
  <si>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</si>
  <si>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</si>
  <si>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</si>
  <si>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</si>
  <si>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</si>
  <si>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</si>
  <si>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</si>
  <si>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</si>
  <si>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</si>
  <si>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</si>
  <si>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</si>
  <si>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02042 Ured za protokol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</si>
</sst>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70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37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6" borderId="1" xfId="162" applyNumberFormat="1" applyAlignment="1" quotePrefix="1">
      <alignment horizontal="left" vertical="center" indent="1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 horizontal="left" vertical="center"/>
    </xf>
    <xf numFmtId="0" fontId="1" fillId="0" borderId="13" xfId="193" applyFont="1" applyFill="1" applyBorder="1" applyAlignment="1" quotePrefix="1">
      <alignment horizontal="left" vertical="center" wrapText="1"/>
    </xf>
    <xf numFmtId="0" fontId="30" fillId="0" borderId="13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 horizontal="left" vertical="top"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4" fontId="31" fillId="60" borderId="18" xfId="162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" fontId="33" fillId="6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26" fillId="0" borderId="0" xfId="147" applyFont="1" applyFill="1" applyAlignment="1">
      <alignment vertical="center" wrapText="1"/>
      <protection/>
    </xf>
    <xf numFmtId="0" fontId="34" fillId="0" borderId="13" xfId="187" applyFont="1" applyFill="1" applyBorder="1" applyAlignment="1" quotePrefix="1">
      <alignment horizontal="left" vertical="center" wrapText="1" indent="3"/>
    </xf>
    <xf numFmtId="0" fontId="34" fillId="0" borderId="13" xfId="187" applyFont="1" applyFill="1" applyBorder="1" applyAlignment="1" quotePrefix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top" wrapText="1"/>
    </xf>
    <xf numFmtId="4" fontId="29" fillId="0" borderId="0" xfId="157" applyNumberFormat="1" applyFont="1" applyFill="1" applyBorder="1">
      <alignment vertical="center"/>
    </xf>
    <xf numFmtId="0" fontId="0" fillId="68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5" fillId="0" borderId="13" xfId="0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vertical="top" wrapText="1"/>
    </xf>
    <xf numFmtId="0" fontId="32" fillId="0" borderId="13" xfId="190" applyFont="1" applyFill="1" applyBorder="1" applyAlignment="1" quotePrefix="1">
      <alignment horizontal="left" vertical="center" wrapText="1" indent="4"/>
    </xf>
    <xf numFmtId="0" fontId="32" fillId="0" borderId="13" xfId="190" applyFont="1" applyFill="1" applyBorder="1" applyAlignment="1" quotePrefix="1">
      <alignment horizontal="left" vertical="center" wrapText="1"/>
    </xf>
    <xf numFmtId="0" fontId="8" fillId="68" borderId="0" xfId="212" applyNumberFormat="1" applyFill="1" applyBorder="1" quotePrefix="1">
      <alignment horizontal="right" vertical="center"/>
    </xf>
    <xf numFmtId="0" fontId="0" fillId="0" borderId="0" xfId="0" applyFont="1" applyFill="1" applyAlignment="1">
      <alignment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3" fontId="1" fillId="0" borderId="13" xfId="157" applyNumberFormat="1" applyFont="1" applyFill="1" applyBorder="1">
      <alignment vertical="center"/>
    </xf>
    <xf numFmtId="4" fontId="1" fillId="0" borderId="13" xfId="157" applyNumberFormat="1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2" borderId="0" xfId="0" applyFont="1" applyAlignment="1">
      <alignment/>
    </xf>
    <xf numFmtId="0" fontId="24" fillId="0" borderId="13" xfId="184" applyFont="1" applyFill="1" applyBorder="1" applyAlignment="1" quotePrefix="1">
      <alignment horizontal="left" vertical="center" wrapText="1" indent="2"/>
    </xf>
    <xf numFmtId="4" fontId="24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0" fontId="24" fillId="0" borderId="13" xfId="187" applyFont="1" applyFill="1" applyBorder="1" applyAlignment="1" quotePrefix="1">
      <alignment horizontal="left" vertical="center" wrapText="1" indent="3"/>
    </xf>
    <xf numFmtId="0" fontId="24" fillId="0" borderId="13" xfId="187" applyFont="1" applyFill="1" applyBorder="1" applyAlignment="1" quotePrefix="1">
      <alignment horizontal="left" vertical="center" wrapText="1"/>
    </xf>
    <xf numFmtId="4" fontId="24" fillId="0" borderId="13" xfId="203" applyNumberFormat="1" applyFont="1" applyFill="1" applyBorder="1">
      <alignment horizontal="right" vertical="center"/>
    </xf>
    <xf numFmtId="4" fontId="1" fillId="0" borderId="13" xfId="203" applyNumberFormat="1" applyFont="1" applyFill="1" applyBorder="1">
      <alignment horizontal="right" vertical="center"/>
    </xf>
    <xf numFmtId="3" fontId="24" fillId="0" borderId="13" xfId="203" applyNumberFormat="1" applyFont="1" applyFill="1" applyBorder="1">
      <alignment horizontal="right" vertical="center"/>
    </xf>
    <xf numFmtId="3" fontId="1" fillId="0" borderId="13" xfId="203" applyNumberFormat="1" applyFont="1" applyFill="1" applyBorder="1">
      <alignment horizontal="right" vertical="center"/>
    </xf>
    <xf numFmtId="0" fontId="24" fillId="0" borderId="13" xfId="184" applyFont="1" applyFill="1" applyBorder="1" applyAlignment="1" quotePrefix="1">
      <alignment horizontal="left" vertical="center" wrapText="1"/>
    </xf>
    <xf numFmtId="0" fontId="1" fillId="0" borderId="13" xfId="187" applyFont="1" applyFill="1" applyBorder="1" applyAlignment="1" quotePrefix="1">
      <alignment horizontal="left" vertical="center" wrapText="1" indent="3"/>
    </xf>
    <xf numFmtId="0" fontId="1" fillId="0" borderId="13" xfId="187" applyFont="1" applyFill="1" applyBorder="1" applyAlignment="1" quotePrefix="1">
      <alignment horizontal="left" vertical="center" wrapText="1"/>
    </xf>
    <xf numFmtId="0" fontId="24" fillId="0" borderId="13" xfId="190" applyFont="1" applyFill="1" applyBorder="1" applyAlignment="1" quotePrefix="1">
      <alignment horizontal="left" vertical="center" wrapText="1" indent="4"/>
    </xf>
    <xf numFmtId="0" fontId="24" fillId="0" borderId="13" xfId="190" applyFont="1" applyFill="1" applyBorder="1" applyAlignment="1" quotePrefix="1">
      <alignment horizontal="left" vertical="center" wrapText="1"/>
    </xf>
    <xf numFmtId="0" fontId="24" fillId="0" borderId="13" xfId="193" applyFont="1" applyFill="1" applyBorder="1" applyAlignment="1" quotePrefix="1">
      <alignment horizontal="left" vertical="center" wrapText="1" indent="5"/>
    </xf>
    <xf numFmtId="0" fontId="24" fillId="0" borderId="13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 indent="6"/>
    </xf>
    <xf numFmtId="0" fontId="1" fillId="0" borderId="13" xfId="193" applyFont="1" applyFill="1" applyBorder="1" applyAlignment="1" quotePrefix="1">
      <alignment horizontal="left" vertical="center" wrapText="1" indent="7"/>
    </xf>
    <xf numFmtId="0" fontId="1" fillId="0" borderId="13" xfId="193" applyFont="1" applyFill="1" applyBorder="1" applyAlignment="1" quotePrefix="1">
      <alignment horizontal="left" vertical="center" wrapText="1" indent="8"/>
    </xf>
    <xf numFmtId="0" fontId="30" fillId="0" borderId="16" xfId="190" applyFont="1" applyFill="1" applyBorder="1" applyAlignment="1" quotePrefix="1">
      <alignment horizontal="left" vertical="center" wrapText="1"/>
    </xf>
    <xf numFmtId="0" fontId="30" fillId="0" borderId="12" xfId="190" applyFont="1" applyFill="1" applyBorder="1" applyAlignment="1" quotePrefix="1">
      <alignment horizontal="left" vertical="center" wrapText="1"/>
    </xf>
    <xf numFmtId="0" fontId="72" fillId="0" borderId="0" xfId="0" applyFont="1" applyFill="1" applyAlignment="1">
      <alignment/>
    </xf>
    <xf numFmtId="0" fontId="72" fillId="2" borderId="0" xfId="0" applyFont="1" applyAlignment="1">
      <alignment/>
    </xf>
    <xf numFmtId="0" fontId="73" fillId="0" borderId="0" xfId="147" applyFont="1" applyFill="1" applyAlignment="1">
      <alignment vertical="center" wrapText="1"/>
      <protection/>
    </xf>
    <xf numFmtId="0" fontId="74" fillId="0" borderId="0" xfId="147" applyFont="1" applyFill="1" applyAlignment="1">
      <alignment vertical="center" wrapText="1"/>
      <protection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2" borderId="0" xfId="0" applyFont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36" fillId="0" borderId="0" xfId="147" applyFont="1" applyAlignment="1">
      <alignment horizontal="center" vertical="center" wrapText="1"/>
      <protection/>
    </xf>
    <xf numFmtId="0" fontId="37" fillId="0" borderId="0" xfId="147" applyFont="1" applyAlignment="1">
      <alignment horizontal="center" vertical="center" wrapText="1"/>
      <protection/>
    </xf>
    <xf numFmtId="4" fontId="37" fillId="0" borderId="0" xfId="147" applyNumberFormat="1" applyFont="1" applyAlignment="1">
      <alignment horizontal="center" vertical="center" wrapText="1"/>
      <protection/>
    </xf>
    <xf numFmtId="3" fontId="37" fillId="0" borderId="0" xfId="147" applyNumberFormat="1" applyFont="1" applyAlignment="1">
      <alignment horizontal="center" vertical="center" wrapText="1"/>
      <protection/>
    </xf>
    <xf numFmtId="4" fontId="36" fillId="0" borderId="0" xfId="147" applyNumberFormat="1" applyFont="1" applyAlignment="1">
      <alignment horizontal="center" vertical="center" wrapText="1"/>
      <protection/>
    </xf>
    <xf numFmtId="3" fontId="36" fillId="0" borderId="0" xfId="147" applyNumberFormat="1" applyFont="1" applyAlignment="1">
      <alignment horizontal="center" vertical="center" wrapText="1"/>
      <protection/>
    </xf>
    <xf numFmtId="4" fontId="37" fillId="0" borderId="19" xfId="147" applyNumberFormat="1" applyFont="1" applyBorder="1" applyAlignment="1">
      <alignment horizontal="center" vertical="center" wrapText="1"/>
      <protection/>
    </xf>
    <xf numFmtId="3" fontId="38" fillId="0" borderId="19" xfId="147" applyNumberFormat="1" applyFont="1" applyBorder="1" applyAlignment="1">
      <alignment horizontal="center" vertical="center"/>
      <protection/>
    </xf>
    <xf numFmtId="4" fontId="39" fillId="0" borderId="19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0" fontId="41" fillId="0" borderId="0" xfId="147" applyFont="1" applyAlignment="1">
      <alignment horizontal="center" vertical="center" wrapText="1"/>
      <protection/>
    </xf>
    <xf numFmtId="4" fontId="41" fillId="0" borderId="0" xfId="147" applyNumberFormat="1" applyFont="1" applyAlignment="1">
      <alignment horizontal="center" vertical="center" wrapText="1"/>
      <protection/>
    </xf>
    <xf numFmtId="3" fontId="41" fillId="0" borderId="0" xfId="147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" fillId="0" borderId="13" xfId="203" applyNumberFormat="1" applyFont="1" applyFill="1" applyBorder="1">
      <alignment horizontal="right" vertical="center"/>
    </xf>
    <xf numFmtId="0" fontId="24" fillId="0" borderId="13" xfId="203" applyNumberFormat="1" applyFont="1" applyFill="1" applyBorder="1">
      <alignment horizontal="right" vertical="center"/>
    </xf>
    <xf numFmtId="0" fontId="36" fillId="0" borderId="0" xfId="147" applyFont="1" applyFill="1" applyAlignment="1">
      <alignment vertical="center" wrapText="1"/>
      <protection/>
    </xf>
    <xf numFmtId="0" fontId="37" fillId="0" borderId="0" xfId="147" applyFont="1" applyFill="1" applyAlignment="1">
      <alignment horizontal="center" vertical="center" wrapText="1"/>
      <protection/>
    </xf>
    <xf numFmtId="4" fontId="34" fillId="0" borderId="13" xfId="203" applyNumberFormat="1" applyFont="1" applyFill="1" applyBorder="1">
      <alignment horizontal="right" vertical="center"/>
    </xf>
    <xf numFmtId="3" fontId="34" fillId="0" borderId="13" xfId="203" applyNumberFormat="1" applyFont="1" applyFill="1" applyBorder="1">
      <alignment horizontal="right" vertical="center"/>
    </xf>
    <xf numFmtId="4" fontId="32" fillId="0" borderId="13" xfId="203" applyNumberFormat="1" applyFont="1" applyFill="1" applyBorder="1">
      <alignment horizontal="right" vertical="center"/>
    </xf>
    <xf numFmtId="3" fontId="32" fillId="0" borderId="13" xfId="203" applyNumberFormat="1" applyFont="1" applyFill="1" applyBorder="1">
      <alignment horizontal="right" vertical="center"/>
    </xf>
    <xf numFmtId="0" fontId="1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36" fillId="0" borderId="0" xfId="150" applyFont="1">
      <alignment/>
      <protection/>
    </xf>
    <xf numFmtId="0" fontId="42" fillId="0" borderId="0" xfId="150" applyFont="1" applyAlignment="1">
      <alignment/>
      <protection/>
    </xf>
    <xf numFmtId="0" fontId="43" fillId="0" borderId="0" xfId="150" applyFont="1" applyAlignment="1">
      <alignment horizontal="left"/>
      <protection/>
    </xf>
    <xf numFmtId="0" fontId="43" fillId="0" borderId="0" xfId="150" applyFont="1" applyAlignment="1">
      <alignment horizontal="center"/>
      <protection/>
    </xf>
    <xf numFmtId="0" fontId="43" fillId="0" borderId="0" xfId="150" applyFont="1">
      <alignment/>
      <protection/>
    </xf>
    <xf numFmtId="4" fontId="43" fillId="0" borderId="0" xfId="150" applyNumberFormat="1" applyFont="1" applyAlignment="1">
      <alignment horizontal="right"/>
      <protection/>
    </xf>
    <xf numFmtId="4" fontId="43" fillId="0" borderId="0" xfId="150" applyNumberFormat="1" applyFont="1">
      <alignment/>
      <protection/>
    </xf>
    <xf numFmtId="0" fontId="42" fillId="0" borderId="0" xfId="150" applyFont="1" applyAlignment="1">
      <alignment horizontal="left"/>
      <protection/>
    </xf>
    <xf numFmtId="0" fontId="45" fillId="69" borderId="20" xfId="150" applyFont="1" applyFill="1" applyBorder="1" applyAlignment="1">
      <alignment horizontal="center" vertical="center"/>
      <protection/>
    </xf>
    <xf numFmtId="0" fontId="45" fillId="69" borderId="21" xfId="150" applyFont="1" applyFill="1" applyBorder="1" applyAlignment="1">
      <alignment horizontal="center" vertical="center"/>
      <protection/>
    </xf>
    <xf numFmtId="0" fontId="45" fillId="69" borderId="22" xfId="150" applyFont="1" applyFill="1" applyBorder="1" applyAlignment="1" quotePrefix="1">
      <alignment horizontal="center" vertical="center"/>
      <protection/>
    </xf>
    <xf numFmtId="0" fontId="45" fillId="69" borderId="23" xfId="150" applyFont="1" applyFill="1" applyBorder="1" applyAlignment="1">
      <alignment horizontal="center" vertical="center"/>
      <protection/>
    </xf>
    <xf numFmtId="0" fontId="45" fillId="69" borderId="24" xfId="150" applyFont="1" applyFill="1" applyBorder="1" applyAlignment="1">
      <alignment horizontal="center" vertical="center"/>
      <protection/>
    </xf>
    <xf numFmtId="0" fontId="45" fillId="69" borderId="22" xfId="150" applyFont="1" applyFill="1" applyBorder="1" applyAlignment="1">
      <alignment horizontal="center" vertical="center"/>
      <protection/>
    </xf>
    <xf numFmtId="1" fontId="45" fillId="69" borderId="22" xfId="150" applyNumberFormat="1" applyFont="1" applyFill="1" applyBorder="1" applyAlignment="1">
      <alignment horizontal="center" vertical="center"/>
      <protection/>
    </xf>
    <xf numFmtId="3" fontId="45" fillId="69" borderId="22" xfId="150" applyNumberFormat="1" applyFont="1" applyFill="1" applyBorder="1" applyAlignment="1">
      <alignment horizontal="center" vertical="center"/>
      <protection/>
    </xf>
    <xf numFmtId="0" fontId="47" fillId="0" borderId="25" xfId="150" applyFont="1" applyBorder="1" applyAlignment="1">
      <alignment horizontal="center" vertical="center"/>
      <protection/>
    </xf>
    <xf numFmtId="14" fontId="47" fillId="0" borderId="13" xfId="151" applyNumberFormat="1" applyFont="1" applyBorder="1" applyAlignment="1">
      <alignment horizontal="center" vertical="center"/>
      <protection/>
    </xf>
    <xf numFmtId="0" fontId="47" fillId="0" borderId="13" xfId="151" applyFont="1" applyBorder="1" applyAlignment="1">
      <alignment horizontal="center" vertical="center" wrapText="1"/>
      <protection/>
    </xf>
    <xf numFmtId="0" fontId="48" fillId="0" borderId="13" xfId="151" applyFont="1" applyBorder="1" applyAlignment="1">
      <alignment horizontal="center" vertical="center"/>
      <protection/>
    </xf>
    <xf numFmtId="1" fontId="47" fillId="0" borderId="13" xfId="151" applyNumberFormat="1" applyFont="1" applyBorder="1" applyAlignment="1">
      <alignment horizontal="center" vertical="center"/>
      <protection/>
    </xf>
    <xf numFmtId="4" fontId="47" fillId="0" borderId="13" xfId="151" applyNumberFormat="1" applyFont="1" applyBorder="1" applyAlignment="1">
      <alignment horizontal="center" vertical="center"/>
      <protection/>
    </xf>
    <xf numFmtId="4" fontId="47" fillId="0" borderId="26" xfId="150" applyNumberFormat="1" applyFont="1" applyBorder="1" applyAlignment="1">
      <alignment horizontal="center" vertical="center"/>
      <protection/>
    </xf>
    <xf numFmtId="0" fontId="47" fillId="0" borderId="27" xfId="150" applyFont="1" applyBorder="1" applyAlignment="1">
      <alignment horizontal="center" vertical="center"/>
      <protection/>
    </xf>
    <xf numFmtId="0" fontId="47" fillId="0" borderId="28" xfId="151" applyFont="1" applyBorder="1" applyAlignment="1">
      <alignment horizontal="center" vertical="center" wrapText="1"/>
      <protection/>
    </xf>
    <xf numFmtId="0" fontId="48" fillId="0" borderId="28" xfId="151" applyFont="1" applyBorder="1" applyAlignment="1">
      <alignment horizontal="center" vertical="center"/>
      <protection/>
    </xf>
    <xf numFmtId="14" fontId="47" fillId="0" borderId="28" xfId="151" applyNumberFormat="1" applyFont="1" applyBorder="1" applyAlignment="1">
      <alignment horizontal="center" vertical="center"/>
      <protection/>
    </xf>
    <xf numFmtId="1" fontId="47" fillId="0" borderId="28" xfId="151" applyNumberFormat="1" applyFont="1" applyBorder="1" applyAlignment="1">
      <alignment horizontal="center" vertical="center"/>
      <protection/>
    </xf>
    <xf numFmtId="4" fontId="47" fillId="0" borderId="29" xfId="150" applyNumberFormat="1" applyFont="1" applyBorder="1" applyAlignment="1">
      <alignment horizontal="center" vertical="center"/>
      <protection/>
    </xf>
    <xf numFmtId="4" fontId="45" fillId="69" borderId="30" xfId="150" applyNumberFormat="1" applyFont="1" applyFill="1" applyBorder="1" applyAlignment="1">
      <alignment horizontal="center" vertical="center"/>
      <protection/>
    </xf>
    <xf numFmtId="4" fontId="45" fillId="69" borderId="31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/>
      <protection/>
    </xf>
    <xf numFmtId="14" fontId="47" fillId="0" borderId="0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 wrapText="1"/>
      <protection/>
    </xf>
    <xf numFmtId="0" fontId="47" fillId="0" borderId="0" xfId="150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left" vertical="center" wrapText="1"/>
      <protection/>
    </xf>
    <xf numFmtId="1" fontId="47" fillId="0" borderId="0" xfId="150" applyNumberFormat="1" applyFont="1" applyFill="1" applyBorder="1" applyAlignment="1">
      <alignment horizontal="center" vertical="center"/>
      <protection/>
    </xf>
    <xf numFmtId="4" fontId="47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4" fillId="69" borderId="22" xfId="0" applyFont="1" applyFill="1" applyBorder="1" applyAlignment="1">
      <alignment horizontal="center" vertical="center" wrapText="1"/>
    </xf>
    <xf numFmtId="0" fontId="54" fillId="69" borderId="32" xfId="0" applyFont="1" applyFill="1" applyBorder="1" applyAlignment="1">
      <alignment horizontal="center" vertical="center" wrapText="1"/>
    </xf>
    <xf numFmtId="0" fontId="54" fillId="69" borderId="32" xfId="0" applyFont="1" applyFill="1" applyBorder="1" applyAlignment="1">
      <alignment horizontal="center" vertical="center"/>
    </xf>
    <xf numFmtId="0" fontId="54" fillId="69" borderId="33" xfId="0" applyFont="1" applyFill="1" applyBorder="1" applyAlignment="1">
      <alignment horizontal="center" vertical="center" wrapText="1"/>
    </xf>
    <xf numFmtId="0" fontId="54" fillId="69" borderId="34" xfId="0" applyFont="1" applyFill="1" applyBorder="1" applyAlignment="1">
      <alignment horizontal="center" vertical="center"/>
    </xf>
    <xf numFmtId="0" fontId="54" fillId="69" borderId="35" xfId="0" applyFont="1" applyFill="1" applyBorder="1" applyAlignment="1">
      <alignment horizontal="center" vertical="center" wrapText="1"/>
    </xf>
    <xf numFmtId="0" fontId="54" fillId="60" borderId="32" xfId="0" applyFont="1" applyFill="1" applyBorder="1" applyAlignment="1">
      <alignment horizontal="center" vertical="center"/>
    </xf>
    <xf numFmtId="0" fontId="54" fillId="60" borderId="32" xfId="0" applyFont="1" applyFill="1" applyBorder="1" applyAlignment="1">
      <alignment vertical="center"/>
    </xf>
    <xf numFmtId="0" fontId="54" fillId="60" borderId="33" xfId="0" applyFont="1" applyFill="1" applyBorder="1" applyAlignment="1">
      <alignment horizontal="center" vertical="center"/>
    </xf>
    <xf numFmtId="0" fontId="54" fillId="60" borderId="34" xfId="0" applyFont="1" applyFill="1" applyBorder="1" applyAlignment="1">
      <alignment horizontal="center" vertical="center"/>
    </xf>
    <xf numFmtId="4" fontId="54" fillId="60" borderId="32" xfId="0" applyNumberFormat="1" applyFont="1" applyFill="1" applyBorder="1" applyAlignment="1">
      <alignment horizontal="right" vertical="center"/>
    </xf>
    <xf numFmtId="4" fontId="54" fillId="60" borderId="32" xfId="222" applyNumberFormat="1" applyFont="1" applyFill="1" applyBorder="1" applyAlignment="1">
      <alignment horizontal="right" vertical="center"/>
    </xf>
    <xf numFmtId="4" fontId="54" fillId="60" borderId="35" xfId="222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vertical="center"/>
    </xf>
    <xf numFmtId="0" fontId="54" fillId="0" borderId="36" xfId="0" applyFont="1" applyFill="1" applyBorder="1" applyAlignment="1">
      <alignment horizontal="center" vertical="center"/>
    </xf>
    <xf numFmtId="4" fontId="54" fillId="0" borderId="36" xfId="0" applyNumberFormat="1" applyFont="1" applyFill="1" applyBorder="1" applyAlignment="1">
      <alignment horizontal="right" vertical="center"/>
    </xf>
    <xf numFmtId="4" fontId="54" fillId="0" borderId="36" xfId="222" applyNumberFormat="1" applyFont="1" applyFill="1" applyBorder="1" applyAlignment="1">
      <alignment horizontal="right" vertical="center"/>
    </xf>
    <xf numFmtId="4" fontId="54" fillId="0" borderId="37" xfId="222" applyNumberFormat="1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vertical="center"/>
    </xf>
    <xf numFmtId="4" fontId="51" fillId="0" borderId="36" xfId="0" applyNumberFormat="1" applyFont="1" applyFill="1" applyBorder="1" applyAlignment="1">
      <alignment horizontal="right" vertical="center"/>
    </xf>
    <xf numFmtId="4" fontId="54" fillId="0" borderId="3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5" fillId="0" borderId="0" xfId="0" applyFont="1" applyFill="1" applyBorder="1" applyAlignment="1">
      <alignment horizontal="center" vertical="center"/>
    </xf>
    <xf numFmtId="0" fontId="56" fillId="68" borderId="38" xfId="0" applyFont="1" applyFill="1" applyBorder="1" applyAlignment="1">
      <alignment horizontal="center" vertical="center" wrapText="1"/>
    </xf>
    <xf numFmtId="0" fontId="56" fillId="68" borderId="39" xfId="0" applyFont="1" applyFill="1" applyBorder="1" applyAlignment="1">
      <alignment horizontal="center" vertical="center" wrapText="1"/>
    </xf>
    <xf numFmtId="0" fontId="57" fillId="68" borderId="40" xfId="0" applyFont="1" applyFill="1" applyBorder="1" applyAlignment="1">
      <alignment horizontal="center" vertical="center" wrapText="1"/>
    </xf>
    <xf numFmtId="0" fontId="57" fillId="68" borderId="41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187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186" fontId="41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10" fontId="58" fillId="0" borderId="13" xfId="0" applyNumberFormat="1" applyFont="1" applyFill="1" applyBorder="1" applyAlignment="1">
      <alignment horizontal="center" vertical="center" wrapText="1"/>
    </xf>
    <xf numFmtId="4" fontId="58" fillId="0" borderId="13" xfId="102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88" fontId="58" fillId="0" borderId="13" xfId="102" applyNumberFormat="1" applyFont="1" applyFill="1" applyBorder="1" applyAlignment="1">
      <alignment horizontal="center" vertical="center"/>
    </xf>
    <xf numFmtId="4" fontId="58" fillId="0" borderId="13" xfId="102" applyNumberFormat="1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7" fontId="41" fillId="0" borderId="13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4" fontId="58" fillId="0" borderId="13" xfId="0" applyNumberFormat="1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186" fontId="58" fillId="0" borderId="28" xfId="0" applyNumberFormat="1" applyFont="1" applyFill="1" applyBorder="1" applyAlignment="1">
      <alignment horizontal="center" vertical="center"/>
    </xf>
    <xf numFmtId="14" fontId="58" fillId="0" borderId="28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left" vertical="center"/>
    </xf>
    <xf numFmtId="4" fontId="58" fillId="0" borderId="28" xfId="0" applyNumberFormat="1" applyFont="1" applyFill="1" applyBorder="1" applyAlignment="1">
      <alignment horizontal="center" vertical="center" wrapText="1"/>
    </xf>
    <xf numFmtId="9" fontId="58" fillId="0" borderId="28" xfId="0" applyNumberFormat="1" applyFont="1" applyFill="1" applyBorder="1" applyAlignment="1">
      <alignment horizontal="center" vertical="center"/>
    </xf>
    <xf numFmtId="4" fontId="58" fillId="0" borderId="28" xfId="102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188" fontId="58" fillId="0" borderId="0" xfId="0" applyNumberFormat="1" applyFont="1" applyFill="1" applyAlignment="1">
      <alignment/>
    </xf>
    <xf numFmtId="0" fontId="24" fillId="0" borderId="16" xfId="147" applyFont="1" applyBorder="1" applyAlignment="1">
      <alignment horizontal="left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38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36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3" borderId="16" xfId="0" applyNumberFormat="1" applyFont="1" applyFill="1" applyBorder="1" applyAlignment="1" applyProtection="1">
      <alignment horizontal="center" vertical="center" wrapText="1"/>
      <protection/>
    </xf>
    <xf numFmtId="0" fontId="24" fillId="3" borderId="17" xfId="0" applyNumberFormat="1" applyFont="1" applyFill="1" applyBorder="1" applyAlignment="1" applyProtection="1">
      <alignment horizontal="center" vertical="center" wrapText="1"/>
      <protection/>
    </xf>
    <xf numFmtId="0" fontId="24" fillId="3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190" applyFont="1" applyFill="1" applyBorder="1" applyAlignment="1" quotePrefix="1">
      <alignment horizontal="left" vertical="center" wrapText="1"/>
    </xf>
    <xf numFmtId="0" fontId="24" fillId="0" borderId="12" xfId="190" applyFont="1" applyFill="1" applyBorder="1" applyAlignment="1" quotePrefix="1">
      <alignment horizontal="left" vertical="center" wrapText="1"/>
    </xf>
    <xf numFmtId="0" fontId="30" fillId="0" borderId="16" xfId="190" applyFont="1" applyFill="1" applyBorder="1" applyAlignment="1" quotePrefix="1">
      <alignment horizontal="left" vertical="center" wrapText="1"/>
    </xf>
    <xf numFmtId="0" fontId="30" fillId="0" borderId="12" xfId="190" applyFont="1" applyFill="1" applyBorder="1" applyAlignment="1" quotePrefix="1">
      <alignment horizontal="left" vertical="center" wrapText="1"/>
    </xf>
    <xf numFmtId="0" fontId="24" fillId="0" borderId="16" xfId="184" applyFont="1" applyFill="1" applyBorder="1" applyAlignment="1" quotePrefix="1">
      <alignment horizontal="left" vertical="center" wrapText="1"/>
    </xf>
    <xf numFmtId="0" fontId="24" fillId="0" borderId="12" xfId="184" applyFont="1" applyFill="1" applyBorder="1" applyAlignment="1" quotePrefix="1">
      <alignment horizontal="left" vertical="center" wrapText="1"/>
    </xf>
    <xf numFmtId="3" fontId="24" fillId="3" borderId="13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36" fillId="0" borderId="0" xfId="147" applyFont="1" applyFill="1" applyAlignment="1">
      <alignment horizontal="center" vertical="center" wrapText="1"/>
      <protection/>
    </xf>
    <xf numFmtId="0" fontId="26" fillId="0" borderId="0" xfId="147" applyFont="1" applyFill="1" applyAlignment="1">
      <alignment horizontal="center" vertical="center" wrapText="1"/>
      <protection/>
    </xf>
    <xf numFmtId="3" fontId="31" fillId="3" borderId="13" xfId="0" applyNumberFormat="1" applyFont="1" applyFill="1" applyBorder="1" applyAlignment="1">
      <alignment horizontal="center" vertical="center" wrapText="1"/>
    </xf>
    <xf numFmtId="3" fontId="33" fillId="3" borderId="13" xfId="0" applyNumberFormat="1" applyFont="1" applyFill="1" applyBorder="1" applyAlignment="1">
      <alignment horizontal="center" vertical="center" wrapText="1"/>
    </xf>
    <xf numFmtId="3" fontId="31" fillId="60" borderId="17" xfId="0" applyNumberFormat="1" applyFont="1" applyFill="1" applyBorder="1" applyAlignment="1">
      <alignment horizontal="center" vertical="center" wrapText="1"/>
    </xf>
    <xf numFmtId="3" fontId="33" fillId="60" borderId="17" xfId="0" applyNumberFormat="1" applyFont="1" applyFill="1" applyBorder="1" applyAlignment="1">
      <alignment horizontal="center" vertical="center" wrapText="1"/>
    </xf>
    <xf numFmtId="4" fontId="45" fillId="69" borderId="42" xfId="150" applyNumberFormat="1" applyFont="1" applyFill="1" applyBorder="1" applyAlignment="1">
      <alignment horizontal="center" vertical="center" wrapText="1"/>
      <protection/>
    </xf>
    <xf numFmtId="0" fontId="46" fillId="69" borderId="23" xfId="150" applyFont="1" applyFill="1" applyBorder="1" applyAlignment="1">
      <alignment horizontal="center" vertical="center" wrapText="1"/>
      <protection/>
    </xf>
    <xf numFmtId="0" fontId="45" fillId="69" borderId="43" xfId="150" applyFont="1" applyFill="1" applyBorder="1" applyAlignment="1">
      <alignment horizontal="left" vertical="center"/>
      <protection/>
    </xf>
    <xf numFmtId="0" fontId="45" fillId="69" borderId="44" xfId="150" applyFont="1" applyFill="1" applyBorder="1" applyAlignment="1">
      <alignment horizontal="left" vertical="center"/>
      <protection/>
    </xf>
    <xf numFmtId="0" fontId="45" fillId="69" borderId="45" xfId="150" applyFont="1" applyFill="1" applyBorder="1" applyAlignment="1">
      <alignment horizontal="left" vertical="center"/>
      <protection/>
    </xf>
    <xf numFmtId="0" fontId="44" fillId="0" borderId="0" xfId="150" applyFont="1" applyFill="1" applyBorder="1" applyAlignment="1">
      <alignment horizontal="left" vertical="center"/>
      <protection/>
    </xf>
    <xf numFmtId="0" fontId="45" fillId="69" borderId="46" xfId="150" applyFont="1" applyFill="1" applyBorder="1" applyAlignment="1">
      <alignment horizontal="center" vertical="center" wrapText="1"/>
      <protection/>
    </xf>
    <xf numFmtId="0" fontId="45" fillId="69" borderId="47" xfId="150" applyFont="1" applyFill="1" applyBorder="1" applyAlignment="1">
      <alignment horizontal="center" vertical="center" wrapText="1"/>
      <protection/>
    </xf>
    <xf numFmtId="0" fontId="45" fillId="69" borderId="48" xfId="150" applyFont="1" applyFill="1" applyBorder="1" applyAlignment="1">
      <alignment horizontal="center" vertical="center" wrapText="1"/>
      <protection/>
    </xf>
    <xf numFmtId="0" fontId="46" fillId="69" borderId="42" xfId="150" applyFont="1" applyFill="1" applyBorder="1" applyAlignment="1">
      <alignment horizontal="center" vertical="center" wrapText="1"/>
      <protection/>
    </xf>
    <xf numFmtId="0" fontId="45" fillId="69" borderId="42" xfId="150" applyFont="1" applyFill="1" applyBorder="1" applyAlignment="1">
      <alignment horizontal="center" vertical="center" wrapText="1"/>
      <protection/>
    </xf>
    <xf numFmtId="0" fontId="45" fillId="69" borderId="23" xfId="150" applyFont="1" applyFill="1" applyBorder="1" applyAlignment="1">
      <alignment horizontal="center" vertical="center" wrapText="1"/>
      <protection/>
    </xf>
    <xf numFmtId="0" fontId="45" fillId="69" borderId="23" xfId="15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3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150" applyFont="1" applyFill="1" applyAlignment="1">
      <alignment horizontal="left"/>
      <protection/>
    </xf>
    <xf numFmtId="0" fontId="66" fillId="0" borderId="0" xfId="0" applyFont="1" applyFill="1" applyAlignment="1">
      <alignment/>
    </xf>
    <xf numFmtId="0" fontId="54" fillId="0" borderId="0" xfId="150" applyFont="1" applyFill="1" applyAlignment="1">
      <alignment horizontal="left"/>
      <protection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2552700</xdr:colOff>
      <xdr:row>1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552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QJ5FJU1EQNRTOTP1484YU2Y9U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CZS9R0HBG1G4CM2BYHBP1EMVQ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GRZDJ3UYIVKD7SV51N53U5TUP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ZQXBYDGVO2GVWNMJJS245QXAH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KR2HCX1EZLY6COQO68GI9RTQ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MD1835Z94RRDJ3ZADX0UIA4Q6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ZR06COZ90HIJ6HUHRRA6AU6Z6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D8RCHS37T44GMNU5W1QGVBRQL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1GILCBH9KAN43DMJWHWFH0MTS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ZPNXF37J6XKMRM3RFO88IFJ4T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QBHEM1QXJLCAKGV3LV47YQVLQ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ZQ49EY86U196UMRWBTPH29W0C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S7SZ0IE2N1EZQWCTS1WLX0RNC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D0NL6AWAS9N4CXSMTEEL9G6AT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GS57U66QJODRLMAL8TE476WEG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9H0FB7WHT81CMZETDLNPVDRR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Q90ZTYQ5VNOYSCXXJFF2W9PEB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1P28HQKOWDQPQWDV82ESAPUG9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S9P09URZOZHX4OWV7H6OGGRSR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3G558T7WGCUGWV8LICSJ10MR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91K18O4SYX6EQWS89W3UL1Y9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KTYH7U63F3YPJSQCCCN048HXP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1M38QSNNSCG5B0SI74G3PD59V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W0SJTX9IZDT6WCIOFZHPKDHBL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19" customWidth="1"/>
  </cols>
  <sheetData>
    <row r="1" spans="1:10" s="335" customFormat="1" ht="18.75">
      <c r="A1" s="334" t="s">
        <v>194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1.25">
      <c r="A2" s="19"/>
      <c r="B2" s="190"/>
      <c r="C2" s="191"/>
      <c r="D2" s="19"/>
      <c r="E2" s="19"/>
      <c r="F2" s="19"/>
      <c r="G2" s="192"/>
      <c r="H2" s="192"/>
      <c r="I2" s="192"/>
      <c r="J2" s="192"/>
    </row>
    <row r="3" spans="1:10" ht="20.25">
      <c r="A3" s="325" t="s">
        <v>169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ht="20.25" thickBot="1">
      <c r="A4" s="326"/>
      <c r="B4" s="326"/>
      <c r="C4" s="326"/>
      <c r="D4" s="326"/>
      <c r="E4" s="326"/>
      <c r="F4" s="326"/>
      <c r="G4" s="326"/>
      <c r="H4" s="326"/>
      <c r="I4" s="326"/>
      <c r="J4" s="326"/>
    </row>
    <row r="5" spans="1:10" ht="21" thickBot="1" thickTop="1">
      <c r="A5" s="193"/>
      <c r="B5" s="327"/>
      <c r="C5" s="327"/>
      <c r="D5" s="194"/>
      <c r="E5" s="194"/>
      <c r="F5" s="328" t="s">
        <v>170</v>
      </c>
      <c r="G5" s="329"/>
      <c r="H5" s="329"/>
      <c r="I5" s="329"/>
      <c r="J5" s="330"/>
    </row>
    <row r="6" spans="1:10" ht="68.25" customHeight="1" thickBot="1">
      <c r="A6" s="195" t="s">
        <v>171</v>
      </c>
      <c r="B6" s="196" t="s">
        <v>172</v>
      </c>
      <c r="C6" s="197" t="s">
        <v>161</v>
      </c>
      <c r="D6" s="196" t="s">
        <v>173</v>
      </c>
      <c r="E6" s="198" t="s">
        <v>158</v>
      </c>
      <c r="F6" s="199" t="s">
        <v>174</v>
      </c>
      <c r="G6" s="196" t="s">
        <v>175</v>
      </c>
      <c r="H6" s="197" t="s">
        <v>176</v>
      </c>
      <c r="I6" s="197" t="s">
        <v>177</v>
      </c>
      <c r="J6" s="200" t="s">
        <v>178</v>
      </c>
    </row>
    <row r="7" spans="1:10" ht="19.5" thickBot="1">
      <c r="A7" s="201"/>
      <c r="B7" s="202"/>
      <c r="C7" s="201" t="s">
        <v>179</v>
      </c>
      <c r="D7" s="202"/>
      <c r="E7" s="203"/>
      <c r="F7" s="204"/>
      <c r="G7" s="205"/>
      <c r="H7" s="206"/>
      <c r="I7" s="206"/>
      <c r="J7" s="207"/>
    </row>
    <row r="8" spans="1:10" ht="19.5" thickBot="1">
      <c r="A8" s="203"/>
      <c r="B8" s="208"/>
      <c r="C8" s="209"/>
      <c r="D8" s="208"/>
      <c r="E8" s="209"/>
      <c r="F8" s="209"/>
      <c r="G8" s="210"/>
      <c r="H8" s="211"/>
      <c r="I8" s="211"/>
      <c r="J8" s="212"/>
    </row>
    <row r="9" spans="1:10" ht="19.5" thickBot="1">
      <c r="A9" s="203"/>
      <c r="B9" s="208"/>
      <c r="C9" s="209"/>
      <c r="D9" s="208"/>
      <c r="E9" s="209"/>
      <c r="F9" s="209"/>
      <c r="G9" s="210"/>
      <c r="H9" s="211"/>
      <c r="I9" s="211"/>
      <c r="J9" s="212"/>
    </row>
    <row r="10" spans="1:10" ht="19.5" thickBot="1">
      <c r="A10" s="331" t="s">
        <v>180</v>
      </c>
      <c r="B10" s="332"/>
      <c r="C10" s="332"/>
      <c r="D10" s="332"/>
      <c r="E10" s="332"/>
      <c r="F10" s="213"/>
      <c r="G10" s="214"/>
      <c r="H10" s="214"/>
      <c r="I10" s="214"/>
      <c r="J10" s="215"/>
    </row>
    <row r="11" spans="1:10" ht="11.25">
      <c r="A11" s="216"/>
      <c r="B11" s="217"/>
      <c r="C11" s="218"/>
      <c r="D11" s="216"/>
      <c r="E11" s="216"/>
      <c r="F11" s="216"/>
      <c r="G11" s="219"/>
      <c r="H11" s="219"/>
      <c r="I11" s="219"/>
      <c r="J11" s="219"/>
    </row>
    <row r="12" spans="2:10" s="19" customFormat="1" ht="11.25">
      <c r="B12" s="190"/>
      <c r="C12" s="191"/>
      <c r="D12" s="49"/>
      <c r="G12" s="220"/>
      <c r="H12" s="192"/>
      <c r="I12" s="192"/>
      <c r="J12" s="192"/>
    </row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26" sqref="G26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19" customWidth="1"/>
  </cols>
  <sheetData>
    <row r="1" spans="1:10" s="335" customFormat="1" ht="18.75">
      <c r="A1" s="334" t="s">
        <v>194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335" customFormat="1" ht="18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2" s="19" customFormat="1" ht="18.75">
      <c r="A3" s="333" t="s">
        <v>181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 s="19" customFormat="1" ht="19.5" thickBo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69.75" customHeight="1">
      <c r="A5" s="222" t="s">
        <v>182</v>
      </c>
      <c r="B5" s="223" t="s">
        <v>183</v>
      </c>
      <c r="C5" s="223" t="s">
        <v>184</v>
      </c>
      <c r="D5" s="223" t="s">
        <v>185</v>
      </c>
      <c r="E5" s="223" t="s">
        <v>186</v>
      </c>
      <c r="F5" s="223" t="s">
        <v>187</v>
      </c>
      <c r="G5" s="223" t="s">
        <v>188</v>
      </c>
      <c r="H5" s="223" t="s">
        <v>162</v>
      </c>
      <c r="I5" s="223" t="s">
        <v>189</v>
      </c>
      <c r="J5" s="223" t="s">
        <v>190</v>
      </c>
      <c r="K5" s="223" t="s">
        <v>191</v>
      </c>
      <c r="L5" s="223" t="s">
        <v>192</v>
      </c>
    </row>
    <row r="6" spans="1:12" ht="11.25">
      <c r="A6" s="224">
        <v>1</v>
      </c>
      <c r="B6" s="225">
        <v>2</v>
      </c>
      <c r="C6" s="225">
        <v>3</v>
      </c>
      <c r="D6" s="225">
        <v>4</v>
      </c>
      <c r="E6" s="225">
        <v>5</v>
      </c>
      <c r="F6" s="225">
        <v>6</v>
      </c>
      <c r="G6" s="225">
        <v>7</v>
      </c>
      <c r="H6" s="225">
        <v>8</v>
      </c>
      <c r="I6" s="225">
        <v>9</v>
      </c>
      <c r="J6" s="225">
        <v>10</v>
      </c>
      <c r="K6" s="225">
        <v>11</v>
      </c>
      <c r="L6" s="225">
        <v>12</v>
      </c>
    </row>
    <row r="7" spans="1:12" s="19" customFormat="1" ht="15">
      <c r="A7" s="226">
        <v>1</v>
      </c>
      <c r="B7" s="227"/>
      <c r="C7" s="228"/>
      <c r="D7" s="229"/>
      <c r="E7" s="230"/>
      <c r="F7" s="230"/>
      <c r="G7" s="231"/>
      <c r="H7" s="231"/>
      <c r="I7" s="232"/>
      <c r="J7" s="233"/>
      <c r="K7" s="234"/>
      <c r="L7" s="234"/>
    </row>
    <row r="8" spans="1:12" s="19" customFormat="1" ht="15">
      <c r="A8" s="226">
        <v>2</v>
      </c>
      <c r="B8" s="227"/>
      <c r="C8" s="228"/>
      <c r="D8" s="229"/>
      <c r="E8" s="230"/>
      <c r="F8" s="230"/>
      <c r="G8" s="231"/>
      <c r="H8" s="231"/>
      <c r="I8" s="232"/>
      <c r="J8" s="233"/>
      <c r="K8" s="234"/>
      <c r="L8" s="234"/>
    </row>
    <row r="9" spans="1:12" s="19" customFormat="1" ht="15">
      <c r="A9" s="235">
        <v>3</v>
      </c>
      <c r="B9" s="236"/>
      <c r="C9" s="237"/>
      <c r="D9" s="233"/>
      <c r="E9" s="230"/>
      <c r="F9" s="230"/>
      <c r="G9" s="231"/>
      <c r="H9" s="231"/>
      <c r="I9" s="232"/>
      <c r="J9" s="233"/>
      <c r="K9" s="234"/>
      <c r="L9" s="234"/>
    </row>
    <row r="10" spans="1:12" s="19" customFormat="1" ht="15">
      <c r="A10" s="226">
        <v>4</v>
      </c>
      <c r="B10" s="238"/>
      <c r="C10" s="228"/>
      <c r="D10" s="239"/>
      <c r="E10" s="240"/>
      <c r="F10" s="240"/>
      <c r="G10" s="231"/>
      <c r="H10" s="231"/>
      <c r="I10" s="241"/>
      <c r="J10" s="236"/>
      <c r="K10" s="242"/>
      <c r="L10" s="243"/>
    </row>
    <row r="11" spans="1:12" s="19" customFormat="1" ht="15">
      <c r="A11" s="226">
        <v>5</v>
      </c>
      <c r="B11" s="244"/>
      <c r="C11" s="228"/>
      <c r="D11" s="239"/>
      <c r="E11" s="240"/>
      <c r="F11" s="240"/>
      <c r="G11" s="245"/>
      <c r="H11" s="245"/>
      <c r="I11" s="227"/>
      <c r="J11" s="239"/>
      <c r="K11" s="246"/>
      <c r="L11" s="246"/>
    </row>
    <row r="12" spans="1:12" s="19" customFormat="1" ht="15">
      <c r="A12" s="226">
        <v>6</v>
      </c>
      <c r="B12" s="227"/>
      <c r="C12" s="247"/>
      <c r="D12" s="248"/>
      <c r="E12" s="230"/>
      <c r="F12" s="240"/>
      <c r="G12" s="231"/>
      <c r="H12" s="231"/>
      <c r="I12" s="227"/>
      <c r="J12" s="249"/>
      <c r="K12" s="243"/>
      <c r="L12" s="243"/>
    </row>
    <row r="13" spans="1:12" s="19" customFormat="1" ht="15">
      <c r="A13" s="226">
        <v>7</v>
      </c>
      <c r="B13" s="250"/>
      <c r="C13" s="251"/>
      <c r="D13" s="252"/>
      <c r="E13" s="227"/>
      <c r="F13" s="253"/>
      <c r="G13" s="254"/>
      <c r="H13" s="254"/>
      <c r="I13" s="255"/>
      <c r="J13" s="250"/>
      <c r="K13" s="246"/>
      <c r="L13" s="246"/>
    </row>
    <row r="14" spans="1:12" s="19" customFormat="1" ht="15.75" thickBot="1">
      <c r="A14" s="256">
        <v>8</v>
      </c>
      <c r="B14" s="257"/>
      <c r="C14" s="258"/>
      <c r="D14" s="259"/>
      <c r="E14" s="260"/>
      <c r="F14" s="261"/>
      <c r="G14" s="262"/>
      <c r="H14" s="262"/>
      <c r="I14" s="263"/>
      <c r="J14" s="259"/>
      <c r="K14" s="264"/>
      <c r="L14" s="264"/>
    </row>
    <row r="15" spans="1:12" s="19" customFormat="1" ht="15">
      <c r="A15" s="265" t="s">
        <v>193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6"/>
      <c r="L15" s="266"/>
    </row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11.25">
      <c r="B2" s="26" t="s">
        <v>61</v>
      </c>
      <c r="C2"/>
      <c r="D2"/>
      <c r="E2"/>
      <c r="F2"/>
      <c r="G2"/>
      <c r="H2"/>
      <c r="I2"/>
      <c r="J2"/>
      <c r="K2"/>
      <c r="L2"/>
      <c r="M2"/>
    </row>
    <row r="3" spans="2:13" ht="11.25">
      <c r="B3"/>
      <c r="C3"/>
      <c r="D3"/>
      <c r="E3"/>
      <c r="F3"/>
      <c r="G3"/>
      <c r="H3"/>
      <c r="I3"/>
      <c r="J3"/>
      <c r="K3"/>
      <c r="L3"/>
      <c r="M3"/>
    </row>
    <row r="4" spans="1:13" ht="11.2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1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7" t="s">
        <v>5</v>
      </c>
      <c r="B1" s="27" t="s">
        <v>5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</row>
    <row r="2" spans="1:8" ht="11.25">
      <c r="A2" s="30" t="s">
        <v>41</v>
      </c>
      <c r="B2" s="27" t="s">
        <v>5</v>
      </c>
      <c r="C2" s="28" t="s">
        <v>6</v>
      </c>
      <c r="D2" s="28" t="s">
        <v>6</v>
      </c>
      <c r="E2" s="28" t="s">
        <v>6</v>
      </c>
      <c r="F2" s="28" t="s">
        <v>6</v>
      </c>
      <c r="G2" s="28" t="s">
        <v>5</v>
      </c>
      <c r="H2" s="28" t="s">
        <v>5</v>
      </c>
    </row>
    <row r="3" spans="1:8" ht="11.25">
      <c r="A3" s="5" t="s">
        <v>42</v>
      </c>
      <c r="B3" s="6" t="s">
        <v>42</v>
      </c>
      <c r="C3" s="15">
        <v>101139.35</v>
      </c>
      <c r="D3" s="4">
        <v>338688</v>
      </c>
      <c r="E3" s="4">
        <v>338688</v>
      </c>
      <c r="F3" s="15">
        <v>137373.27</v>
      </c>
      <c r="G3" s="15">
        <v>135.825739437716</v>
      </c>
      <c r="H3" s="15">
        <v>40.5604184382086</v>
      </c>
    </row>
    <row r="4" spans="1:8" ht="11.25">
      <c r="A4" s="11" t="s">
        <v>43</v>
      </c>
      <c r="B4" s="14" t="s">
        <v>5</v>
      </c>
      <c r="C4" s="15">
        <v>101139.35</v>
      </c>
      <c r="D4" s="4">
        <v>338688</v>
      </c>
      <c r="E4" s="4">
        <v>338688</v>
      </c>
      <c r="F4" s="15">
        <v>137373.27</v>
      </c>
      <c r="G4" s="15">
        <v>135.825739437716</v>
      </c>
      <c r="H4" s="15">
        <v>40.5604184382086</v>
      </c>
    </row>
    <row r="5" spans="1:8" ht="11.25">
      <c r="A5" s="10" t="s">
        <v>44</v>
      </c>
      <c r="B5" s="17" t="s">
        <v>44</v>
      </c>
      <c r="C5" s="15">
        <v>101139.35</v>
      </c>
      <c r="D5" s="4">
        <v>338688</v>
      </c>
      <c r="E5" s="4">
        <v>338688</v>
      </c>
      <c r="F5" s="15">
        <v>137373.27</v>
      </c>
      <c r="G5" s="15">
        <v>135.825739437716</v>
      </c>
      <c r="H5" s="15">
        <v>40.5604184382086</v>
      </c>
    </row>
    <row r="6" spans="1:8" ht="11.25">
      <c r="A6" s="7" t="s">
        <v>45</v>
      </c>
      <c r="B6" s="13" t="s">
        <v>46</v>
      </c>
      <c r="C6" s="15">
        <v>100990.3</v>
      </c>
      <c r="D6" s="4">
        <v>335900</v>
      </c>
      <c r="E6" s="4">
        <v>335900</v>
      </c>
      <c r="F6" s="15">
        <v>137373.27</v>
      </c>
      <c r="G6" s="15">
        <v>136.026202516479</v>
      </c>
      <c r="H6" s="15">
        <v>40.8970735337898</v>
      </c>
    </row>
    <row r="7" spans="1:8" ht="11.25">
      <c r="A7" s="7" t="s">
        <v>47</v>
      </c>
      <c r="B7" s="13" t="s">
        <v>48</v>
      </c>
      <c r="C7" s="15">
        <v>149.05</v>
      </c>
      <c r="D7" s="4">
        <v>2788</v>
      </c>
      <c r="E7" s="4">
        <v>2788</v>
      </c>
      <c r="F7" s="29"/>
      <c r="G7" s="29"/>
      <c r="H7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7" t="s">
        <v>5</v>
      </c>
      <c r="B1" s="8" t="s">
        <v>49</v>
      </c>
      <c r="C1" s="8" t="s">
        <v>54</v>
      </c>
      <c r="D1" s="8" t="s">
        <v>50</v>
      </c>
      <c r="E1" s="8" t="s">
        <v>51</v>
      </c>
      <c r="F1" s="8" t="s">
        <v>52</v>
      </c>
      <c r="G1" s="8" t="s">
        <v>53</v>
      </c>
    </row>
    <row r="2" spans="1:7" ht="11.25">
      <c r="A2" s="27" t="s">
        <v>5</v>
      </c>
      <c r="B2" s="28" t="s">
        <v>6</v>
      </c>
      <c r="C2" s="28" t="s">
        <v>5</v>
      </c>
      <c r="D2" s="28" t="s">
        <v>5</v>
      </c>
      <c r="E2" s="28" t="s">
        <v>6</v>
      </c>
      <c r="F2" s="28" t="s">
        <v>5</v>
      </c>
      <c r="G2" s="28" t="s">
        <v>5</v>
      </c>
    </row>
    <row r="3" spans="1:7" ht="11.25">
      <c r="A3" s="5" t="s">
        <v>7</v>
      </c>
      <c r="B3" s="15">
        <v>101139.35</v>
      </c>
      <c r="C3" s="21">
        <v>338688</v>
      </c>
      <c r="D3" s="21">
        <v>338688</v>
      </c>
      <c r="E3" s="15">
        <v>137373.27</v>
      </c>
      <c r="F3" s="15">
        <v>135.825739437716</v>
      </c>
      <c r="G3" s="15">
        <v>40.5604184382086</v>
      </c>
    </row>
    <row r="4" spans="1:7" ht="11.25">
      <c r="A4" s="11" t="s">
        <v>36</v>
      </c>
      <c r="B4" s="15">
        <v>101139.35</v>
      </c>
      <c r="C4" s="21">
        <v>338688</v>
      </c>
      <c r="D4" s="21">
        <v>338688</v>
      </c>
      <c r="E4" s="15">
        <v>137373.27</v>
      </c>
      <c r="F4" s="15">
        <v>135.825739437716</v>
      </c>
      <c r="G4" s="15">
        <v>40.5604184382086</v>
      </c>
    </row>
    <row r="5" spans="1:7" ht="11.25">
      <c r="A5" s="10" t="s">
        <v>37</v>
      </c>
      <c r="B5" s="15">
        <v>101139.35</v>
      </c>
      <c r="C5" s="21">
        <v>338688</v>
      </c>
      <c r="D5" s="21">
        <v>338688</v>
      </c>
      <c r="E5" s="15">
        <v>137373.27</v>
      </c>
      <c r="F5" s="15">
        <v>135.825739437716</v>
      </c>
      <c r="G5" s="15">
        <v>40.5604184382086</v>
      </c>
    </row>
    <row r="6" spans="1:7" ht="11.25">
      <c r="A6" s="7" t="s">
        <v>38</v>
      </c>
      <c r="B6" s="15">
        <v>100990.3</v>
      </c>
      <c r="C6" s="29"/>
      <c r="D6" s="29"/>
      <c r="E6" s="15">
        <v>137373.27</v>
      </c>
      <c r="F6" s="15">
        <v>136.026202516479</v>
      </c>
      <c r="G6" s="29"/>
    </row>
    <row r="7" spans="1:7" ht="11.25">
      <c r="A7" s="7" t="s">
        <v>39</v>
      </c>
      <c r="B7" s="15">
        <v>149.05</v>
      </c>
      <c r="C7" s="29"/>
      <c r="D7" s="29"/>
      <c r="E7" s="29"/>
      <c r="F7" s="29"/>
      <c r="G7" s="29"/>
    </row>
    <row r="8" spans="1:7" ht="11.25">
      <c r="A8" s="7" t="s">
        <v>40</v>
      </c>
      <c r="B8" s="29"/>
      <c r="C8" s="29"/>
      <c r="D8" s="29"/>
      <c r="E8" s="29"/>
      <c r="F8" s="29"/>
      <c r="G8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H19" sqref="H19"/>
    </sheetView>
  </sheetViews>
  <sheetFormatPr defaultColWidth="9.33203125" defaultRowHeight="11.25"/>
  <cols>
    <col min="1" max="1" width="5.16015625" style="68" customWidth="1"/>
    <col min="2" max="5" width="9.33203125" style="68" customWidth="1"/>
    <col min="6" max="6" width="20.33203125" style="68" customWidth="1"/>
    <col min="7" max="7" width="29.33203125" style="132" customWidth="1"/>
    <col min="8" max="9" width="29.33203125" style="133" customWidth="1"/>
    <col min="10" max="10" width="29.33203125" style="132" customWidth="1"/>
    <col min="11" max="12" width="14.33203125" style="132" customWidth="1"/>
    <col min="13" max="16384" width="9.33203125" style="19" customWidth="1"/>
  </cols>
  <sheetData>
    <row r="1" spans="1:12" s="97" customFormat="1" ht="46.5" customHeight="1">
      <c r="A1" s="68"/>
      <c r="B1" s="289" t="s">
        <v>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s="97" customFormat="1" ht="18">
      <c r="A2" s="68"/>
      <c r="B2" s="107"/>
      <c r="C2" s="107"/>
      <c r="D2" s="107"/>
      <c r="E2" s="107"/>
      <c r="F2" s="107"/>
      <c r="G2" s="108"/>
      <c r="H2" s="109"/>
      <c r="I2" s="109"/>
      <c r="J2" s="108"/>
      <c r="K2" s="108"/>
      <c r="L2" s="108"/>
    </row>
    <row r="3" spans="1:12" s="97" customFormat="1" ht="15.75">
      <c r="A3" s="68"/>
      <c r="B3" s="289" t="s">
        <v>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s="97" customFormat="1" ht="18">
      <c r="A4" s="68"/>
      <c r="B4" s="107"/>
      <c r="C4" s="107"/>
      <c r="D4" s="107"/>
      <c r="E4" s="107"/>
      <c r="F4" s="107"/>
      <c r="G4" s="108"/>
      <c r="H4" s="109"/>
      <c r="I4" s="109"/>
      <c r="J4" s="108"/>
      <c r="K4" s="108"/>
      <c r="L4" s="108"/>
    </row>
    <row r="5" spans="1:12" s="97" customFormat="1" ht="15.75">
      <c r="A5" s="68"/>
      <c r="B5" s="289" t="s">
        <v>9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s="97" customFormat="1" ht="15.75">
      <c r="A6" s="68"/>
      <c r="B6" s="106"/>
      <c r="C6" s="106"/>
      <c r="D6" s="106"/>
      <c r="E6" s="106"/>
      <c r="F6" s="106"/>
      <c r="G6" s="110"/>
      <c r="H6" s="111"/>
      <c r="I6" s="111"/>
      <c r="J6" s="110"/>
      <c r="K6" s="110"/>
      <c r="L6" s="110"/>
    </row>
    <row r="7" spans="1:12" s="97" customFormat="1" ht="18">
      <c r="A7" s="68"/>
      <c r="B7" s="290" t="s">
        <v>10</v>
      </c>
      <c r="C7" s="290"/>
      <c r="D7" s="290"/>
      <c r="E7" s="290"/>
      <c r="F7" s="290"/>
      <c r="G7" s="112"/>
      <c r="H7" s="113"/>
      <c r="I7" s="113"/>
      <c r="J7" s="112"/>
      <c r="K7" s="114"/>
      <c r="L7" s="114"/>
    </row>
    <row r="8" spans="1:12" s="97" customFormat="1" ht="42" customHeight="1">
      <c r="A8" s="68"/>
      <c r="B8" s="276" t="s">
        <v>11</v>
      </c>
      <c r="C8" s="276"/>
      <c r="D8" s="276"/>
      <c r="E8" s="276"/>
      <c r="F8" s="276"/>
      <c r="G8" s="115" t="s">
        <v>12</v>
      </c>
      <c r="H8" s="116" t="s">
        <v>153</v>
      </c>
      <c r="I8" s="116" t="s">
        <v>13</v>
      </c>
      <c r="J8" s="115" t="s">
        <v>14</v>
      </c>
      <c r="K8" s="115" t="s">
        <v>15</v>
      </c>
      <c r="L8" s="115" t="s">
        <v>16</v>
      </c>
    </row>
    <row r="9" spans="1:12" s="97" customFormat="1" ht="11.25">
      <c r="A9" s="68"/>
      <c r="B9" s="277">
        <v>1</v>
      </c>
      <c r="C9" s="277"/>
      <c r="D9" s="277"/>
      <c r="E9" s="277"/>
      <c r="F9" s="278"/>
      <c r="G9" s="117">
        <v>2</v>
      </c>
      <c r="H9" s="117">
        <v>3</v>
      </c>
      <c r="I9" s="117">
        <v>4</v>
      </c>
      <c r="J9" s="117">
        <v>5</v>
      </c>
      <c r="K9" s="118" t="s">
        <v>17</v>
      </c>
      <c r="L9" s="118" t="s">
        <v>18</v>
      </c>
    </row>
    <row r="10" spans="2:12" ht="30" customHeight="1">
      <c r="B10" s="267" t="s">
        <v>19</v>
      </c>
      <c r="C10" s="279"/>
      <c r="D10" s="279"/>
      <c r="E10" s="279"/>
      <c r="F10" s="280"/>
      <c r="G10" s="20">
        <f>_xlfn.IFERROR(VLOOKUP("6",'FP0002PRPV2'!$B$5:$I$6,3,FALSE),0)+_xlfn.IFERROR('FP0002PRB'!B3,0)</f>
        <v>101139.35</v>
      </c>
      <c r="H10" s="22">
        <f>_xlfn.IFERROR(VLOOKUP("6",'FP0002PRPV2'!$B$5:$I$6,4,FALSE),0)+_xlfn.IFERROR('FP0002PRB'!C3,0)</f>
        <v>338688</v>
      </c>
      <c r="I10" s="22">
        <f>_xlfn.IFERROR(VLOOKUP("6",'FP0002PRPV2'!$B$5:$I$6,5,FALSE),0)+_xlfn.IFERROR('FP0002PRB'!D3,0)</f>
        <v>338688</v>
      </c>
      <c r="J10" s="20">
        <f>_xlfn.IFERROR(VLOOKUP("6",'FP0002PRPV2'!$B$5:$I$6,6,FALSE),0)+_xlfn.IFERROR('FP0002PRB'!E3,0)</f>
        <v>137373.27</v>
      </c>
      <c r="K10" s="25">
        <f>_xlfn.IFERROR(J10/G10*100,"")</f>
        <v>135.82573943771635</v>
      </c>
      <c r="L10" s="25">
        <f>_xlfn.IFERROR(J10/I10*100,"")</f>
        <v>40.560418438208615</v>
      </c>
    </row>
    <row r="11" spans="2:12" ht="30" customHeight="1">
      <c r="B11" s="281" t="s">
        <v>20</v>
      </c>
      <c r="C11" s="280"/>
      <c r="D11" s="280"/>
      <c r="E11" s="280"/>
      <c r="F11" s="280"/>
      <c r="G11" s="20">
        <f>_xlfn.IFERROR(VLOOKUP("7",'FP0002PRPV2'!$B$5:$I$6,3,FALSE),0)</f>
        <v>0</v>
      </c>
      <c r="H11" s="22">
        <f>_xlfn.IFERROR(VLOOKUP("7",'FP0002PRPV2'!$B$5:$I$6,4,FALSE),0)</f>
        <v>0</v>
      </c>
      <c r="I11" s="22">
        <f>_xlfn.IFERROR(VLOOKUP("7",'FP0002PRPV2'!$B$5:$I$6,5,FALSE),0)</f>
        <v>0</v>
      </c>
      <c r="J11" s="20">
        <f>_xlfn.IFERROR(VLOOKUP("7",'FP0002PRPV2'!$B$5:$I$6,6,FALSE),0)</f>
        <v>0</v>
      </c>
      <c r="K11" s="25">
        <f aca="true" t="shared" si="0" ref="K11:K16">_xlfn.IFERROR(J11/G11*100,"")</f>
      </c>
      <c r="L11" s="25">
        <f aca="true" t="shared" si="1" ref="L11:L16">_xlfn.IFERROR(J11/I11*100,"")</f>
      </c>
    </row>
    <row r="12" spans="2:12" ht="12.75">
      <c r="B12" s="282" t="s">
        <v>21</v>
      </c>
      <c r="C12" s="283"/>
      <c r="D12" s="283"/>
      <c r="E12" s="283"/>
      <c r="F12" s="284"/>
      <c r="G12" s="18">
        <f>G10+G11</f>
        <v>101139.35</v>
      </c>
      <c r="H12" s="9">
        <f>H10+H11</f>
        <v>338688</v>
      </c>
      <c r="I12" s="9">
        <f>I10+I11</f>
        <v>338688</v>
      </c>
      <c r="J12" s="18">
        <f>J10+J11</f>
        <v>137373.27</v>
      </c>
      <c r="K12" s="119">
        <f t="shared" si="0"/>
        <v>135.82573943771635</v>
      </c>
      <c r="L12" s="119">
        <f t="shared" si="1"/>
        <v>40.560418438208615</v>
      </c>
    </row>
    <row r="13" spans="2:12" ht="30" customHeight="1">
      <c r="B13" s="285" t="s">
        <v>22</v>
      </c>
      <c r="C13" s="279"/>
      <c r="D13" s="279"/>
      <c r="E13" s="279"/>
      <c r="F13" s="279"/>
      <c r="G13" s="20">
        <f>_xlfn.IFERROR(VLOOKUP("3",'FP0002PRR'!$A$3:$F$7,3,FALSE),0)</f>
        <v>100990.3</v>
      </c>
      <c r="H13" s="22">
        <f>_xlfn.IFERROR(VLOOKUP("3",'FP0002PRR'!$A$3:$F$7,4,FALSE),0)</f>
        <v>335900</v>
      </c>
      <c r="I13" s="22">
        <f>_xlfn.IFERROR(VLOOKUP("3",'FP0002PRR'!$A$3:$F$7,5,FALSE),0)</f>
        <v>335900</v>
      </c>
      <c r="J13" s="20">
        <f>_xlfn.IFERROR(VLOOKUP("3",'FP0002PRR'!$A$3:$F$7,6,FALSE),0)</f>
        <v>137373.27</v>
      </c>
      <c r="K13" s="120">
        <f t="shared" si="0"/>
        <v>136.0262025164793</v>
      </c>
      <c r="L13" s="120">
        <f t="shared" si="1"/>
        <v>40.897073533789815</v>
      </c>
    </row>
    <row r="14" spans="2:12" ht="30" customHeight="1">
      <c r="B14" s="281" t="s">
        <v>23</v>
      </c>
      <c r="C14" s="280"/>
      <c r="D14" s="280"/>
      <c r="E14" s="280"/>
      <c r="F14" s="280"/>
      <c r="G14" s="20">
        <f>_xlfn.IFERROR(VLOOKUP("4",'FP0002PRR'!$A$3:$F$7,3,FALSE),0)</f>
        <v>149.05</v>
      </c>
      <c r="H14" s="22">
        <f>_xlfn.IFERROR(VLOOKUP("4",'FP0002PRR'!$A$3:$F$7,4,FALSE),0)</f>
        <v>2788</v>
      </c>
      <c r="I14" s="22">
        <f>_xlfn.IFERROR(VLOOKUP("4",'FP0002PRR'!$A$3:$F$7,5,FALSE),0)</f>
        <v>2788</v>
      </c>
      <c r="J14" s="20">
        <f>_xlfn.IFERROR(VLOOKUP("4",'FP0002PRR'!$A$3:$F$7,6,FALSE),0)</f>
        <v>0</v>
      </c>
      <c r="K14" s="120">
        <f t="shared" si="0"/>
        <v>0</v>
      </c>
      <c r="L14" s="120">
        <f t="shared" si="1"/>
        <v>0</v>
      </c>
    </row>
    <row r="15" spans="2:12" ht="12.75">
      <c r="B15" s="23" t="s">
        <v>24</v>
      </c>
      <c r="C15" s="24"/>
      <c r="D15" s="24"/>
      <c r="E15" s="24"/>
      <c r="F15" s="24"/>
      <c r="G15" s="18">
        <f>G13+G14</f>
        <v>101139.35</v>
      </c>
      <c r="H15" s="9">
        <f>H13+H14</f>
        <v>338688</v>
      </c>
      <c r="I15" s="9">
        <f>I13+I14</f>
        <v>338688</v>
      </c>
      <c r="J15" s="18">
        <f>J13+J14</f>
        <v>137373.27</v>
      </c>
      <c r="K15" s="119">
        <f t="shared" si="0"/>
        <v>135.82573943771635</v>
      </c>
      <c r="L15" s="119">
        <f t="shared" si="1"/>
        <v>40.560418438208615</v>
      </c>
    </row>
    <row r="16" spans="2:12" ht="12.75">
      <c r="B16" s="286" t="s">
        <v>3</v>
      </c>
      <c r="C16" s="283"/>
      <c r="D16" s="283"/>
      <c r="E16" s="283"/>
      <c r="F16" s="283"/>
      <c r="G16" s="12">
        <f>G12-G15</f>
        <v>0</v>
      </c>
      <c r="H16" s="16">
        <f>H12-H15</f>
        <v>0</v>
      </c>
      <c r="I16" s="16">
        <f>I12-I15</f>
        <v>0</v>
      </c>
      <c r="J16" s="12">
        <f>J12-J15</f>
        <v>0</v>
      </c>
      <c r="K16" s="119">
        <f t="shared" si="0"/>
      </c>
      <c r="L16" s="119">
        <f t="shared" si="1"/>
      </c>
    </row>
    <row r="17" spans="2:12" ht="8.25" customHeight="1">
      <c r="B17" s="107"/>
      <c r="C17" s="121"/>
      <c r="D17" s="121"/>
      <c r="E17" s="121"/>
      <c r="F17" s="121"/>
      <c r="G17" s="122"/>
      <c r="H17" s="123"/>
      <c r="I17" s="123"/>
      <c r="J17" s="122"/>
      <c r="K17" s="124"/>
      <c r="L17" s="124"/>
    </row>
    <row r="18" spans="2:12" ht="13.5" customHeight="1">
      <c r="B18" s="290" t="s">
        <v>25</v>
      </c>
      <c r="C18" s="290"/>
      <c r="D18" s="290"/>
      <c r="E18" s="290"/>
      <c r="F18" s="290"/>
      <c r="G18" s="122"/>
      <c r="H18" s="123"/>
      <c r="I18" s="123"/>
      <c r="J18" s="122"/>
      <c r="K18" s="124"/>
      <c r="L18" s="124"/>
    </row>
    <row r="19" spans="2:12" ht="42" customHeight="1">
      <c r="B19" s="276" t="s">
        <v>11</v>
      </c>
      <c r="C19" s="276"/>
      <c r="D19" s="276"/>
      <c r="E19" s="276"/>
      <c r="F19" s="276"/>
      <c r="G19" s="115" t="s">
        <v>12</v>
      </c>
      <c r="H19" s="125" t="s">
        <v>154</v>
      </c>
      <c r="I19" s="125" t="s">
        <v>13</v>
      </c>
      <c r="J19" s="126" t="s">
        <v>14</v>
      </c>
      <c r="K19" s="126" t="s">
        <v>15</v>
      </c>
      <c r="L19" s="126" t="s">
        <v>16</v>
      </c>
    </row>
    <row r="20" spans="2:12" ht="11.25">
      <c r="B20" s="287">
        <v>1</v>
      </c>
      <c r="C20" s="288"/>
      <c r="D20" s="288"/>
      <c r="E20" s="288"/>
      <c r="F20" s="288"/>
      <c r="G20" s="117">
        <v>2</v>
      </c>
      <c r="H20" s="117">
        <v>3</v>
      </c>
      <c r="I20" s="117">
        <v>4</v>
      </c>
      <c r="J20" s="117">
        <v>5</v>
      </c>
      <c r="K20" s="118" t="s">
        <v>17</v>
      </c>
      <c r="L20" s="118" t="s">
        <v>18</v>
      </c>
    </row>
    <row r="21" spans="2:12" ht="30" customHeight="1">
      <c r="B21" s="267" t="s">
        <v>26</v>
      </c>
      <c r="C21" s="275"/>
      <c r="D21" s="275"/>
      <c r="E21" s="275"/>
      <c r="F21" s="275"/>
      <c r="G21" s="20">
        <f>_xlfn.IFERROR(VLOOKUP("8",'FP0005PRV2'!$A$3:$F$8,3,FALSE),0)</f>
        <v>0</v>
      </c>
      <c r="H21" s="22">
        <f>_xlfn.IFERROR(VLOOKUP("8",'FP0005PRV2'!$A$3:$F$8,4,FALSE),0)</f>
        <v>0</v>
      </c>
      <c r="I21" s="22">
        <f>_xlfn.IFERROR(VLOOKUP("8",'FP0005PRV2'!$A$3:$F$8,5,FALSE),0)</f>
        <v>0</v>
      </c>
      <c r="J21" s="20">
        <f>_xlfn.IFERROR(VLOOKUP("8",'FP0005PRV2'!$A$3:$F$8,6,FALSE),0)</f>
        <v>0</v>
      </c>
      <c r="K21" s="127">
        <f aca="true" t="shared" si="2" ref="K21:K26">_xlfn.IFERROR(J21/G21*100,"")</f>
      </c>
      <c r="L21" s="127">
        <f aca="true" t="shared" si="3" ref="L21:L26">_xlfn.IFERROR(J21/I21*100,"")</f>
      </c>
    </row>
    <row r="22" spans="2:12" ht="30" customHeight="1">
      <c r="B22" s="267" t="s">
        <v>27</v>
      </c>
      <c r="C22" s="268"/>
      <c r="D22" s="268"/>
      <c r="E22" s="268"/>
      <c r="F22" s="268"/>
      <c r="G22" s="20">
        <f>_xlfn.IFERROR(VLOOKUP("5",'FP0005PRV2'!$A$3:$F$8,3,FALSE),0)</f>
        <v>0</v>
      </c>
      <c r="H22" s="22">
        <f>_xlfn.IFERROR(VLOOKUP("5",'FP0005PRV2'!$A$3:$F$8,4,FALSE),0)</f>
        <v>0</v>
      </c>
      <c r="I22" s="22">
        <f>_xlfn.IFERROR(VLOOKUP("5",'FP0005PRV2'!$A$3:$F$8,5,FALSE),0)</f>
        <v>0</v>
      </c>
      <c r="J22" s="20">
        <f>_xlfn.IFERROR(VLOOKUP("5",'FP0005PRV2'!$A$3:$F$8,6,FALSE),0)</f>
        <v>0</v>
      </c>
      <c r="K22" s="127">
        <f t="shared" si="2"/>
      </c>
      <c r="L22" s="127">
        <f t="shared" si="3"/>
      </c>
    </row>
    <row r="23" spans="2:12" ht="12.75">
      <c r="B23" s="271" t="s">
        <v>28</v>
      </c>
      <c r="C23" s="272"/>
      <c r="D23" s="272"/>
      <c r="E23" s="272"/>
      <c r="F23" s="273"/>
      <c r="G23" s="18">
        <f>G21-G22</f>
        <v>0</v>
      </c>
      <c r="H23" s="9">
        <f>H21-H22</f>
        <v>0</v>
      </c>
      <c r="I23" s="9">
        <f>I21-I22</f>
        <v>0</v>
      </c>
      <c r="J23" s="18">
        <f>J21-J22</f>
        <v>0</v>
      </c>
      <c r="K23" s="128">
        <f t="shared" si="2"/>
      </c>
      <c r="L23" s="128">
        <f t="shared" si="3"/>
      </c>
    </row>
    <row r="24" spans="2:12" ht="12.75">
      <c r="B24" s="267" t="s">
        <v>4</v>
      </c>
      <c r="C24" s="268"/>
      <c r="D24" s="268"/>
      <c r="E24" s="268"/>
      <c r="F24" s="268"/>
      <c r="G24" s="20"/>
      <c r="H24" s="22"/>
      <c r="I24" s="22"/>
      <c r="J24" s="20"/>
      <c r="K24" s="127">
        <f t="shared" si="2"/>
      </c>
      <c r="L24" s="127">
        <f t="shared" si="3"/>
      </c>
    </row>
    <row r="25" spans="2:12" ht="12.75">
      <c r="B25" s="267" t="s">
        <v>29</v>
      </c>
      <c r="C25" s="268"/>
      <c r="D25" s="268"/>
      <c r="E25" s="268"/>
      <c r="F25" s="268"/>
      <c r="G25" s="20"/>
      <c r="H25" s="22"/>
      <c r="I25" s="22"/>
      <c r="J25" s="20"/>
      <c r="K25" s="127">
        <f t="shared" si="2"/>
      </c>
      <c r="L25" s="127">
        <f t="shared" si="3"/>
      </c>
    </row>
    <row r="26" spans="2:12" ht="12.75">
      <c r="B26" s="271" t="s">
        <v>30</v>
      </c>
      <c r="C26" s="272"/>
      <c r="D26" s="272"/>
      <c r="E26" s="272"/>
      <c r="F26" s="273"/>
      <c r="G26" s="18">
        <f>+G23+G24+G25</f>
        <v>0</v>
      </c>
      <c r="H26" s="18">
        <f>+H23+H24+H25</f>
        <v>0</v>
      </c>
      <c r="I26" s="18">
        <f>+I23+I24+I25</f>
        <v>0</v>
      </c>
      <c r="J26" s="18">
        <f>+J23+J24+J25</f>
        <v>0</v>
      </c>
      <c r="K26" s="128">
        <f t="shared" si="2"/>
      </c>
      <c r="L26" s="128">
        <f t="shared" si="3"/>
      </c>
    </row>
    <row r="27" spans="2:12" ht="12.75">
      <c r="B27" s="274" t="s">
        <v>31</v>
      </c>
      <c r="C27" s="274"/>
      <c r="D27" s="274"/>
      <c r="E27" s="274"/>
      <c r="F27" s="274"/>
      <c r="G27" s="12">
        <f>+G16+G26</f>
        <v>0</v>
      </c>
      <c r="H27" s="12">
        <f>+H16+H26</f>
        <v>0</v>
      </c>
      <c r="I27" s="12">
        <f>+I16+I26</f>
        <v>0</v>
      </c>
      <c r="J27" s="12">
        <f>+J16+J26</f>
        <v>0</v>
      </c>
      <c r="K27" s="119"/>
      <c r="L27" s="119"/>
    </row>
    <row r="29" spans="2:12" ht="15">
      <c r="B29" s="129"/>
      <c r="C29" s="129"/>
      <c r="D29" s="129"/>
      <c r="E29" s="129"/>
      <c r="F29" s="129"/>
      <c r="G29" s="130"/>
      <c r="H29" s="131"/>
      <c r="I29" s="131"/>
      <c r="J29" s="130"/>
      <c r="K29" s="130"/>
      <c r="L29" s="130"/>
    </row>
    <row r="30" spans="2:12" ht="12.75">
      <c r="B30" s="269" t="s">
        <v>32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</row>
    <row r="31" spans="2:12" ht="12.75">
      <c r="B31" s="269" t="s">
        <v>33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</row>
    <row r="32" spans="2:12" ht="11.25">
      <c r="B32" s="269" t="s">
        <v>34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</row>
    <row r="33" spans="2:12" ht="44.25" customHeight="1"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</row>
    <row r="34" spans="2:12" ht="11.25">
      <c r="B34" s="270" t="s">
        <v>35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</row>
    <row r="35" spans="2:12" ht="20.25" customHeight="1"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</row>
  </sheetData>
  <sheetProtection/>
  <mergeCells count="26">
    <mergeCell ref="B1:L1"/>
    <mergeCell ref="B3:L3"/>
    <mergeCell ref="B5:L5"/>
    <mergeCell ref="B7:F7"/>
    <mergeCell ref="B18:F18"/>
    <mergeCell ref="B19:F19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G21" sqref="G21"/>
    </sheetView>
  </sheetViews>
  <sheetFormatPr defaultColWidth="9.33203125" defaultRowHeight="11.25"/>
  <cols>
    <col min="1" max="1" width="4.66015625" style="2" customWidth="1"/>
    <col min="2" max="2" width="5.66015625" style="2" customWidth="1"/>
    <col min="3" max="3" width="6.33203125" style="2" customWidth="1"/>
    <col min="4" max="4" width="6.66015625" style="2" customWidth="1"/>
    <col min="5" max="5" width="38.33203125" style="2" customWidth="1"/>
    <col min="6" max="6" width="27.5" style="2" customWidth="1"/>
    <col min="7" max="7" width="24.5" style="2" customWidth="1"/>
    <col min="8" max="8" width="20.83203125" style="2" customWidth="1"/>
    <col min="9" max="9" width="20" style="2" customWidth="1"/>
    <col min="10" max="10" width="14.5" style="2" customWidth="1"/>
    <col min="11" max="11" width="13.5" style="2" customWidth="1"/>
    <col min="12" max="35" width="9.16015625" style="19" customWidth="1"/>
  </cols>
  <sheetData>
    <row r="1" spans="1:11" s="97" customFormat="1" ht="11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35" s="98" customFormat="1" ht="18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35" s="98" customFormat="1" ht="15" customHeight="1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s="98" customFormat="1" ht="18">
      <c r="A4" s="134"/>
      <c r="B4" s="134"/>
      <c r="C4" s="134"/>
      <c r="D4" s="134"/>
      <c r="E4" s="134"/>
      <c r="F4" s="134"/>
      <c r="G4" s="134"/>
      <c r="H4" s="134"/>
      <c r="I4" s="135"/>
      <c r="J4" s="135"/>
      <c r="K4" s="135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</row>
    <row r="5" spans="1:35" s="98" customFormat="1" ht="15" customHeight="1">
      <c r="A5" s="294" t="s">
        <v>62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</row>
    <row r="6" spans="1:35" s="98" customFormat="1" ht="18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</row>
    <row r="7" spans="1:35" s="98" customFormat="1" ht="15" customHeight="1">
      <c r="A7" s="294" t="s">
        <v>63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</row>
    <row r="8" spans="1:35" s="98" customFormat="1" ht="18">
      <c r="A8" s="134"/>
      <c r="B8" s="134"/>
      <c r="C8" s="134"/>
      <c r="D8" s="134"/>
      <c r="E8" s="134"/>
      <c r="F8" s="134"/>
      <c r="G8" s="134"/>
      <c r="H8" s="134"/>
      <c r="I8" s="135"/>
      <c r="J8" s="135"/>
      <c r="K8" s="135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</row>
    <row r="9" spans="1:35" s="98" customFormat="1" ht="60" customHeight="1">
      <c r="A9" s="295" t="s">
        <v>11</v>
      </c>
      <c r="B9" s="296"/>
      <c r="C9" s="296"/>
      <c r="D9" s="296"/>
      <c r="E9" s="297"/>
      <c r="F9" s="136" t="s">
        <v>64</v>
      </c>
      <c r="G9" s="136" t="s">
        <v>153</v>
      </c>
      <c r="H9" s="136" t="s">
        <v>13</v>
      </c>
      <c r="I9" s="136" t="s">
        <v>65</v>
      </c>
      <c r="J9" s="136" t="s">
        <v>15</v>
      </c>
      <c r="K9" s="136" t="s">
        <v>16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</row>
    <row r="10" spans="1:35" s="98" customFormat="1" ht="21.75" customHeight="1">
      <c r="A10" s="291">
        <v>1</v>
      </c>
      <c r="B10" s="292"/>
      <c r="C10" s="292"/>
      <c r="D10" s="292"/>
      <c r="E10" s="293"/>
      <c r="F10" s="137">
        <v>2</v>
      </c>
      <c r="G10" s="137">
        <v>3</v>
      </c>
      <c r="H10" s="137">
        <v>4</v>
      </c>
      <c r="I10" s="137">
        <v>5</v>
      </c>
      <c r="J10" s="137" t="s">
        <v>17</v>
      </c>
      <c r="K10" s="137" t="s">
        <v>18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</row>
    <row r="11" spans="1:35" s="98" customFormat="1" ht="12.75">
      <c r="A11" s="31"/>
      <c r="B11" s="31"/>
      <c r="C11" s="31"/>
      <c r="D11" s="31"/>
      <c r="E11" s="31" t="s">
        <v>66</v>
      </c>
      <c r="F11" s="138">
        <f>F12</f>
        <v>101139.35</v>
      </c>
      <c r="G11" s="138">
        <f>G12</f>
        <v>338688</v>
      </c>
      <c r="H11" s="138">
        <f>H12</f>
        <v>338688</v>
      </c>
      <c r="I11" s="138">
        <f>I12</f>
        <v>137373.27</v>
      </c>
      <c r="J11" s="32">
        <f>SUM(I11/F11)*100</f>
        <v>135.82573943771635</v>
      </c>
      <c r="K11" s="32">
        <f>SUM(I11/H11)*100</f>
        <v>40.560418438208615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</row>
    <row r="12" spans="1:35" s="98" customFormat="1" ht="12.75">
      <c r="A12" s="31">
        <v>6</v>
      </c>
      <c r="B12" s="31"/>
      <c r="C12" s="31"/>
      <c r="D12" s="31"/>
      <c r="E12" s="31" t="s">
        <v>67</v>
      </c>
      <c r="F12" s="139">
        <f>SUM(F13)</f>
        <v>101139.35</v>
      </c>
      <c r="G12" s="139">
        <f>SUM(G13)</f>
        <v>338688</v>
      </c>
      <c r="H12" s="139">
        <f>SUM(H13)</f>
        <v>338688</v>
      </c>
      <c r="I12" s="139">
        <f>SUM(I13)</f>
        <v>137373.27</v>
      </c>
      <c r="J12" s="33">
        <f>SUM(I12/F12)*100</f>
        <v>135.82573943771635</v>
      </c>
      <c r="K12" s="33">
        <f>SUM(I12/H12)*100</f>
        <v>40.560418438208615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</row>
    <row r="13" spans="1:35" s="98" customFormat="1" ht="12.75">
      <c r="A13" s="36"/>
      <c r="B13" s="36">
        <v>67</v>
      </c>
      <c r="C13" s="38"/>
      <c r="D13" s="38"/>
      <c r="E13" s="34" t="s">
        <v>68</v>
      </c>
      <c r="F13" s="140">
        <f>F14</f>
        <v>101139.35</v>
      </c>
      <c r="G13" s="141">
        <f>G14</f>
        <v>338688</v>
      </c>
      <c r="H13" s="141">
        <f>H14</f>
        <v>338688</v>
      </c>
      <c r="I13" s="140">
        <f>I14</f>
        <v>137373.27</v>
      </c>
      <c r="J13" s="140">
        <f>SUM(I13/F13)*100</f>
        <v>135.82573943771635</v>
      </c>
      <c r="K13" s="33">
        <f>SUM(I13/H13)*100</f>
        <v>40.560418438208615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</row>
    <row r="14" spans="1:35" s="98" customFormat="1" ht="12.75">
      <c r="A14" s="36"/>
      <c r="B14" s="39"/>
      <c r="C14" s="36">
        <v>671</v>
      </c>
      <c r="D14" s="36"/>
      <c r="E14" s="34" t="s">
        <v>68</v>
      </c>
      <c r="F14" s="140">
        <f>SUM(F15:F16)</f>
        <v>101139.35</v>
      </c>
      <c r="G14" s="141">
        <v>338688</v>
      </c>
      <c r="H14" s="141">
        <v>338688</v>
      </c>
      <c r="I14" s="140">
        <f>SUM(I15:I16)</f>
        <v>137373.27</v>
      </c>
      <c r="J14" s="33">
        <f>SUM(I14/F14)*100</f>
        <v>135.82573943771635</v>
      </c>
      <c r="K14" s="33">
        <f>SUM(I14/H14)*100</f>
        <v>40.560418438208615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</row>
    <row r="15" spans="1:35" s="98" customFormat="1" ht="25.5">
      <c r="A15" s="36"/>
      <c r="B15" s="39"/>
      <c r="C15" s="36"/>
      <c r="D15" s="36">
        <v>6711</v>
      </c>
      <c r="E15" s="34" t="s">
        <v>69</v>
      </c>
      <c r="F15" s="140">
        <v>100990.3</v>
      </c>
      <c r="G15" s="141"/>
      <c r="H15" s="141"/>
      <c r="I15" s="33">
        <v>137373.27</v>
      </c>
      <c r="J15" s="33">
        <f>SUM(I15/F15)*100</f>
        <v>136.0262025164793</v>
      </c>
      <c r="K15" s="33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</row>
    <row r="16" spans="1:35" s="98" customFormat="1" ht="25.5">
      <c r="A16" s="36"/>
      <c r="B16" s="36"/>
      <c r="C16" s="38"/>
      <c r="D16" s="36">
        <v>6712</v>
      </c>
      <c r="E16" s="34" t="s">
        <v>69</v>
      </c>
      <c r="F16" s="140">
        <v>149.05</v>
      </c>
      <c r="G16" s="141"/>
      <c r="H16" s="141"/>
      <c r="I16" s="33"/>
      <c r="J16" s="33"/>
      <c r="K16" s="33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</row>
    <row r="17" spans="1:35" s="98" customFormat="1" ht="25.5">
      <c r="A17" s="39"/>
      <c r="B17" s="36"/>
      <c r="C17" s="38"/>
      <c r="D17" s="36">
        <v>6714</v>
      </c>
      <c r="E17" s="34" t="s">
        <v>70</v>
      </c>
      <c r="F17" s="40"/>
      <c r="G17" s="41"/>
      <c r="H17" s="41"/>
      <c r="I17" s="40"/>
      <c r="J17" s="33"/>
      <c r="K17" s="33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</row>
    <row r="18" spans="1:35" s="98" customFormat="1" ht="12.75">
      <c r="A18" s="36"/>
      <c r="B18" s="36"/>
      <c r="C18" s="38"/>
      <c r="D18" s="38"/>
      <c r="E18" s="42"/>
      <c r="F18" s="140"/>
      <c r="G18" s="141"/>
      <c r="H18" s="141"/>
      <c r="I18" s="35"/>
      <c r="J18" s="35"/>
      <c r="K18" s="35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</row>
    <row r="19" spans="1:11" s="97" customFormat="1" ht="11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s="97" customFormat="1" ht="11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35" s="98" customFormat="1" ht="38.25">
      <c r="A21" s="295" t="s">
        <v>11</v>
      </c>
      <c r="B21" s="296"/>
      <c r="C21" s="296"/>
      <c r="D21" s="296"/>
      <c r="E21" s="297"/>
      <c r="F21" s="136" t="s">
        <v>64</v>
      </c>
      <c r="G21" s="136" t="s">
        <v>153</v>
      </c>
      <c r="H21" s="136" t="s">
        <v>13</v>
      </c>
      <c r="I21" s="136" t="s">
        <v>65</v>
      </c>
      <c r="J21" s="136" t="s">
        <v>15</v>
      </c>
      <c r="K21" s="136" t="s">
        <v>16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</row>
    <row r="22" spans="1:35" s="98" customFormat="1" ht="11.25">
      <c r="A22" s="291">
        <v>1</v>
      </c>
      <c r="B22" s="292"/>
      <c r="C22" s="292"/>
      <c r="D22" s="292"/>
      <c r="E22" s="293"/>
      <c r="F22" s="137">
        <v>2</v>
      </c>
      <c r="G22" s="137">
        <v>3</v>
      </c>
      <c r="H22" s="137">
        <v>4</v>
      </c>
      <c r="I22" s="137">
        <v>5</v>
      </c>
      <c r="J22" s="137" t="s">
        <v>17</v>
      </c>
      <c r="K22" s="137" t="s">
        <v>18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1:11" s="19" customFormat="1" ht="12.75">
      <c r="A23" s="31"/>
      <c r="B23" s="31"/>
      <c r="C23" s="31"/>
      <c r="D23" s="31"/>
      <c r="E23" s="31" t="s">
        <v>71</v>
      </c>
      <c r="F23" s="138">
        <f>SUM(F24+F55)</f>
        <v>101139.35</v>
      </c>
      <c r="G23" s="138">
        <f>SUM(G24+G55)</f>
        <v>338688</v>
      </c>
      <c r="H23" s="138">
        <f>SUM(H24+H55)</f>
        <v>338688</v>
      </c>
      <c r="I23" s="138">
        <f>SUM(I24+I55)</f>
        <v>137373.27</v>
      </c>
      <c r="J23" s="138">
        <f>SUM(I23/F23)*100</f>
        <v>135.82573943771635</v>
      </c>
      <c r="K23" s="32">
        <f>SUM(I23/H23)*100</f>
        <v>40.560418438208615</v>
      </c>
    </row>
    <row r="24" spans="1:11" s="19" customFormat="1" ht="12.75">
      <c r="A24" s="31">
        <v>3</v>
      </c>
      <c r="B24" s="31"/>
      <c r="C24" s="31"/>
      <c r="D24" s="31"/>
      <c r="E24" s="31" t="s">
        <v>46</v>
      </c>
      <c r="F24" s="138">
        <f>SUM(F25+F33+F52)</f>
        <v>100990.3</v>
      </c>
      <c r="G24" s="138">
        <f>SUM(G25+G33+G52)</f>
        <v>335900</v>
      </c>
      <c r="H24" s="138">
        <f>SUM(H25+H33+H52)</f>
        <v>335900</v>
      </c>
      <c r="I24" s="138">
        <f>SUM(I25+I33+I52)</f>
        <v>137373.27</v>
      </c>
      <c r="J24" s="138">
        <f>SUM(I24/F24)*100</f>
        <v>136.0262025164793</v>
      </c>
      <c r="K24" s="32">
        <f>SUM(I24/H24)*100</f>
        <v>40.897073533789815</v>
      </c>
    </row>
    <row r="25" spans="1:11" ht="12.75">
      <c r="A25" s="31"/>
      <c r="B25" s="34">
        <v>31</v>
      </c>
      <c r="C25" s="34"/>
      <c r="D25" s="34"/>
      <c r="E25" s="34" t="s">
        <v>72</v>
      </c>
      <c r="F25" s="82">
        <v>70504.19</v>
      </c>
      <c r="G25" s="84">
        <v>233197</v>
      </c>
      <c r="H25" s="84">
        <v>233197</v>
      </c>
      <c r="I25" s="82">
        <v>107605.81</v>
      </c>
      <c r="J25" s="140">
        <f>SUM(I25/F25)*100</f>
        <v>152.62328380767156</v>
      </c>
      <c r="K25" s="33">
        <f>SUM(I25/H25)*100</f>
        <v>46.14373684052539</v>
      </c>
    </row>
    <row r="26" spans="1:11" ht="12.75">
      <c r="A26" s="36"/>
      <c r="B26" s="36"/>
      <c r="C26" s="36">
        <v>311</v>
      </c>
      <c r="D26" s="36"/>
      <c r="E26" s="36" t="s">
        <v>73</v>
      </c>
      <c r="F26" s="82">
        <v>57623.16</v>
      </c>
      <c r="G26" s="142"/>
      <c r="H26" s="142"/>
      <c r="I26" s="82">
        <v>90944.58</v>
      </c>
      <c r="J26" s="140">
        <f aca="true" t="shared" si="0" ref="J26:J54">SUM(I26/F26)*100</f>
        <v>157.8264364536759</v>
      </c>
      <c r="K26" s="32"/>
    </row>
    <row r="27" spans="1:11" ht="12.75">
      <c r="A27" s="36"/>
      <c r="B27" s="36"/>
      <c r="C27" s="36"/>
      <c r="D27" s="36">
        <v>3111</v>
      </c>
      <c r="E27" s="36" t="s">
        <v>74</v>
      </c>
      <c r="F27" s="82">
        <v>48891.27</v>
      </c>
      <c r="G27" s="142"/>
      <c r="H27" s="142"/>
      <c r="I27" s="82">
        <v>76470.74</v>
      </c>
      <c r="J27" s="140">
        <f t="shared" si="0"/>
        <v>156.40980485882244</v>
      </c>
      <c r="K27" s="32"/>
    </row>
    <row r="28" spans="1:11" ht="12.75">
      <c r="A28" s="36"/>
      <c r="B28" s="36"/>
      <c r="C28" s="36"/>
      <c r="D28" s="36">
        <v>3113</v>
      </c>
      <c r="E28" s="36" t="s">
        <v>75</v>
      </c>
      <c r="F28" s="82">
        <v>8731.89</v>
      </c>
      <c r="G28" s="142"/>
      <c r="H28" s="142"/>
      <c r="I28" s="82">
        <v>14473.84</v>
      </c>
      <c r="J28" s="140">
        <f t="shared" si="0"/>
        <v>165.75838678682396</v>
      </c>
      <c r="K28" s="32"/>
    </row>
    <row r="29" spans="1:11" ht="12.75">
      <c r="A29" s="36"/>
      <c r="B29" s="36"/>
      <c r="C29" s="36">
        <v>312</v>
      </c>
      <c r="D29" s="36"/>
      <c r="E29" s="36" t="s">
        <v>76</v>
      </c>
      <c r="F29" s="82">
        <v>3373.21</v>
      </c>
      <c r="G29" s="142"/>
      <c r="H29" s="142"/>
      <c r="I29" s="82">
        <v>1655.38</v>
      </c>
      <c r="J29" s="140">
        <f t="shared" si="0"/>
        <v>49.074323863619526</v>
      </c>
      <c r="K29" s="32"/>
    </row>
    <row r="30" spans="1:11" ht="12.75">
      <c r="A30" s="36"/>
      <c r="B30" s="36"/>
      <c r="C30" s="36"/>
      <c r="D30" s="36">
        <v>3121</v>
      </c>
      <c r="E30" s="37" t="s">
        <v>76</v>
      </c>
      <c r="F30" s="82">
        <v>3373.21</v>
      </c>
      <c r="G30" s="142"/>
      <c r="H30" s="142"/>
      <c r="I30" s="82">
        <v>1655.38</v>
      </c>
      <c r="J30" s="140">
        <f t="shared" si="0"/>
        <v>49.074323863619526</v>
      </c>
      <c r="K30" s="32"/>
    </row>
    <row r="31" spans="1:11" ht="12.75">
      <c r="A31" s="36"/>
      <c r="B31" s="36"/>
      <c r="C31" s="36">
        <v>313</v>
      </c>
      <c r="D31" s="36"/>
      <c r="E31" s="37" t="s">
        <v>77</v>
      </c>
      <c r="F31" s="82">
        <v>9507.82</v>
      </c>
      <c r="G31" s="142"/>
      <c r="H31" s="142"/>
      <c r="I31" s="82">
        <v>15005.85</v>
      </c>
      <c r="J31" s="140">
        <f t="shared" si="0"/>
        <v>157.82639974252774</v>
      </c>
      <c r="K31" s="32"/>
    </row>
    <row r="32" spans="1:11" ht="25.5">
      <c r="A32" s="36"/>
      <c r="B32" s="36"/>
      <c r="C32" s="36"/>
      <c r="D32" s="36">
        <v>3132</v>
      </c>
      <c r="E32" s="37" t="s">
        <v>78</v>
      </c>
      <c r="F32" s="82">
        <v>9507.82</v>
      </c>
      <c r="G32" s="142"/>
      <c r="H32" s="142"/>
      <c r="I32" s="82">
        <v>15005.85</v>
      </c>
      <c r="J32" s="140">
        <f t="shared" si="0"/>
        <v>157.82639974252774</v>
      </c>
      <c r="K32" s="32"/>
    </row>
    <row r="33" spans="1:11" ht="12.75">
      <c r="A33" s="36"/>
      <c r="B33" s="36">
        <v>32</v>
      </c>
      <c r="C33" s="36"/>
      <c r="D33" s="36"/>
      <c r="E33" s="36" t="s">
        <v>79</v>
      </c>
      <c r="F33" s="82">
        <v>30486.03</v>
      </c>
      <c r="G33" s="84">
        <v>102595</v>
      </c>
      <c r="H33" s="84">
        <v>102595</v>
      </c>
      <c r="I33" s="82">
        <v>29751.55</v>
      </c>
      <c r="J33" s="140">
        <f t="shared" si="0"/>
        <v>97.59076534399527</v>
      </c>
      <c r="K33" s="33">
        <f>SUM(I33/H33)*100</f>
        <v>28.999025293630293</v>
      </c>
    </row>
    <row r="34" spans="1:11" ht="12.75">
      <c r="A34" s="36"/>
      <c r="B34" s="36"/>
      <c r="C34" s="36">
        <v>321</v>
      </c>
      <c r="D34" s="36"/>
      <c r="E34" s="36" t="s">
        <v>80</v>
      </c>
      <c r="F34" s="82">
        <v>17574.28</v>
      </c>
      <c r="G34" s="142"/>
      <c r="H34" s="142"/>
      <c r="I34" s="82">
        <v>16514.62</v>
      </c>
      <c r="J34" s="140">
        <f t="shared" si="0"/>
        <v>93.9703930971852</v>
      </c>
      <c r="K34" s="33"/>
    </row>
    <row r="35" spans="1:11" ht="12.75">
      <c r="A35" s="36"/>
      <c r="B35" s="39"/>
      <c r="C35" s="36"/>
      <c r="D35" s="36">
        <v>3211</v>
      </c>
      <c r="E35" s="37" t="s">
        <v>81</v>
      </c>
      <c r="F35" s="82">
        <v>16689.01</v>
      </c>
      <c r="G35" s="142"/>
      <c r="H35" s="142"/>
      <c r="I35" s="82">
        <v>15359.92</v>
      </c>
      <c r="J35" s="140">
        <f t="shared" si="0"/>
        <v>92.0361363556017</v>
      </c>
      <c r="K35" s="33"/>
    </row>
    <row r="36" spans="1:11" ht="25.5">
      <c r="A36" s="36"/>
      <c r="B36" s="39"/>
      <c r="C36" s="36"/>
      <c r="D36" s="36">
        <v>3212</v>
      </c>
      <c r="E36" s="37" t="s">
        <v>82</v>
      </c>
      <c r="F36" s="82">
        <v>885.27</v>
      </c>
      <c r="G36" s="142"/>
      <c r="H36" s="142"/>
      <c r="I36" s="82">
        <v>1154.7</v>
      </c>
      <c r="J36" s="140">
        <f t="shared" si="0"/>
        <v>130.43478260869566</v>
      </c>
      <c r="K36" s="33"/>
    </row>
    <row r="37" spans="1:11" ht="12.75">
      <c r="A37" s="36"/>
      <c r="B37" s="36"/>
      <c r="C37" s="36">
        <v>322</v>
      </c>
      <c r="D37" s="36"/>
      <c r="E37" s="37" t="s">
        <v>83</v>
      </c>
      <c r="F37" s="82">
        <v>2712.41</v>
      </c>
      <c r="G37" s="142"/>
      <c r="H37" s="142"/>
      <c r="I37" s="82">
        <v>2531.71</v>
      </c>
      <c r="J37" s="140">
        <f t="shared" si="0"/>
        <v>93.33802780553087</v>
      </c>
      <c r="K37" s="33"/>
    </row>
    <row r="38" spans="1:11" ht="25.5">
      <c r="A38" s="36"/>
      <c r="B38" s="36"/>
      <c r="C38" s="36"/>
      <c r="D38" s="36">
        <v>3221</v>
      </c>
      <c r="E38" s="37" t="s">
        <v>84</v>
      </c>
      <c r="F38" s="82">
        <v>1348.02</v>
      </c>
      <c r="G38" s="142"/>
      <c r="H38" s="142"/>
      <c r="I38" s="82">
        <v>797</v>
      </c>
      <c r="J38" s="140">
        <f t="shared" si="0"/>
        <v>59.12375187311761</v>
      </c>
      <c r="K38" s="33"/>
    </row>
    <row r="39" spans="1:11" ht="12.75">
      <c r="A39" s="36"/>
      <c r="B39" s="36"/>
      <c r="C39" s="36"/>
      <c r="D39" s="36">
        <v>3225</v>
      </c>
      <c r="E39" s="37" t="s">
        <v>97</v>
      </c>
      <c r="F39" s="82">
        <v>821.22</v>
      </c>
      <c r="G39" s="142"/>
      <c r="H39" s="142"/>
      <c r="I39" s="82">
        <v>550</v>
      </c>
      <c r="J39" s="140">
        <f t="shared" si="0"/>
        <v>66.97352719125203</v>
      </c>
      <c r="K39" s="33"/>
    </row>
    <row r="40" spans="1:11" ht="25.5">
      <c r="A40" s="36"/>
      <c r="B40" s="36"/>
      <c r="C40" s="36"/>
      <c r="D40" s="36">
        <v>3227</v>
      </c>
      <c r="E40" s="37" t="s">
        <v>98</v>
      </c>
      <c r="F40" s="82">
        <v>543.17</v>
      </c>
      <c r="G40" s="142"/>
      <c r="H40" s="142"/>
      <c r="I40" s="82">
        <v>1184.71</v>
      </c>
      <c r="J40" s="140">
        <f t="shared" si="0"/>
        <v>218.1103521917632</v>
      </c>
      <c r="K40" s="33"/>
    </row>
    <row r="41" spans="1:11" ht="12.75">
      <c r="A41" s="36"/>
      <c r="B41" s="36"/>
      <c r="C41" s="36">
        <v>323</v>
      </c>
      <c r="D41" s="36"/>
      <c r="E41" s="37" t="s">
        <v>85</v>
      </c>
      <c r="F41" s="82">
        <v>2644.41</v>
      </c>
      <c r="G41" s="142"/>
      <c r="H41" s="142"/>
      <c r="I41" s="82">
        <v>4356</v>
      </c>
      <c r="J41" s="140">
        <f t="shared" si="0"/>
        <v>164.72483465120763</v>
      </c>
      <c r="K41" s="33"/>
    </row>
    <row r="42" spans="1:11" ht="12.75">
      <c r="A42" s="36"/>
      <c r="B42" s="36"/>
      <c r="C42" s="36"/>
      <c r="D42" s="36">
        <v>3231</v>
      </c>
      <c r="E42" s="37" t="s">
        <v>86</v>
      </c>
      <c r="F42" s="82">
        <v>500.13</v>
      </c>
      <c r="G42" s="142"/>
      <c r="H42" s="142"/>
      <c r="I42" s="82">
        <v>591.21</v>
      </c>
      <c r="J42" s="140">
        <f t="shared" si="0"/>
        <v>118.21126507108153</v>
      </c>
      <c r="K42" s="33"/>
    </row>
    <row r="43" spans="1:11" ht="12.75">
      <c r="A43" s="36"/>
      <c r="B43" s="36"/>
      <c r="C43" s="36"/>
      <c r="D43" s="36">
        <v>3233</v>
      </c>
      <c r="E43" s="37" t="s">
        <v>87</v>
      </c>
      <c r="F43" s="82">
        <v>602.17</v>
      </c>
      <c r="G43" s="142"/>
      <c r="H43" s="142"/>
      <c r="I43" s="82">
        <v>577.44</v>
      </c>
      <c r="J43" s="140">
        <f t="shared" si="0"/>
        <v>95.89318630951395</v>
      </c>
      <c r="K43" s="33"/>
    </row>
    <row r="44" spans="1:11" ht="12.75">
      <c r="A44" s="36"/>
      <c r="B44" s="36"/>
      <c r="C44" s="36"/>
      <c r="D44" s="36">
        <v>3236</v>
      </c>
      <c r="E44" s="37" t="s">
        <v>88</v>
      </c>
      <c r="F44" s="82">
        <v>13.27</v>
      </c>
      <c r="G44" s="142"/>
      <c r="H44" s="142"/>
      <c r="I44" s="142"/>
      <c r="J44" s="140">
        <f t="shared" si="0"/>
        <v>0</v>
      </c>
      <c r="K44" s="33"/>
    </row>
    <row r="45" spans="1:11" ht="12.75">
      <c r="A45" s="36"/>
      <c r="B45" s="36"/>
      <c r="C45" s="36"/>
      <c r="D45" s="36">
        <v>3237</v>
      </c>
      <c r="E45" s="37" t="s">
        <v>102</v>
      </c>
      <c r="F45" s="82">
        <v>450.33</v>
      </c>
      <c r="G45" s="142"/>
      <c r="H45" s="142"/>
      <c r="I45" s="82">
        <v>1877.72</v>
      </c>
      <c r="J45" s="140">
        <f t="shared" si="0"/>
        <v>416.9653365309884</v>
      </c>
      <c r="K45" s="33"/>
    </row>
    <row r="46" spans="1:11" ht="12.75">
      <c r="A46" s="36"/>
      <c r="B46" s="36"/>
      <c r="C46" s="36"/>
      <c r="D46" s="36">
        <v>3238</v>
      </c>
      <c r="E46" s="37" t="s">
        <v>89</v>
      </c>
      <c r="F46" s="82">
        <v>139.36</v>
      </c>
      <c r="G46" s="142"/>
      <c r="H46" s="142"/>
      <c r="I46" s="82">
        <v>139.36</v>
      </c>
      <c r="J46" s="140">
        <f t="shared" si="0"/>
        <v>100</v>
      </c>
      <c r="K46" s="33"/>
    </row>
    <row r="47" spans="1:11" ht="12.75">
      <c r="A47" s="36"/>
      <c r="B47" s="36"/>
      <c r="C47" s="36"/>
      <c r="D47" s="36">
        <v>3239</v>
      </c>
      <c r="E47" s="37" t="s">
        <v>99</v>
      </c>
      <c r="F47" s="82">
        <v>939.15</v>
      </c>
      <c r="G47" s="142"/>
      <c r="H47" s="142"/>
      <c r="I47" s="82">
        <v>1170.27</v>
      </c>
      <c r="J47" s="140">
        <f t="shared" si="0"/>
        <v>124.60948730234787</v>
      </c>
      <c r="K47" s="33"/>
    </row>
    <row r="48" spans="1:11" ht="25.5">
      <c r="A48" s="36"/>
      <c r="B48" s="36"/>
      <c r="C48" s="36">
        <v>329</v>
      </c>
      <c r="D48" s="36"/>
      <c r="E48" s="37" t="s">
        <v>90</v>
      </c>
      <c r="F48" s="82">
        <v>7554.93</v>
      </c>
      <c r="G48" s="142"/>
      <c r="H48" s="142"/>
      <c r="I48" s="82">
        <v>6349.22</v>
      </c>
      <c r="J48" s="140">
        <f t="shared" si="0"/>
        <v>84.04075219757165</v>
      </c>
      <c r="K48" s="33"/>
    </row>
    <row r="49" spans="1:11" ht="12.75">
      <c r="A49" s="36"/>
      <c r="B49" s="36"/>
      <c r="C49" s="36"/>
      <c r="D49" s="36">
        <v>3293</v>
      </c>
      <c r="E49" s="37" t="s">
        <v>91</v>
      </c>
      <c r="F49" s="142"/>
      <c r="G49" s="142"/>
      <c r="H49" s="142"/>
      <c r="I49" s="82">
        <v>4114.6</v>
      </c>
      <c r="J49" s="140"/>
      <c r="K49" s="33"/>
    </row>
    <row r="50" spans="1:11" ht="12.75">
      <c r="A50" s="36"/>
      <c r="B50" s="36"/>
      <c r="C50" s="36"/>
      <c r="D50" s="36">
        <v>3294</v>
      </c>
      <c r="E50" s="37" t="s">
        <v>100</v>
      </c>
      <c r="F50" s="82">
        <v>134.71</v>
      </c>
      <c r="G50" s="142"/>
      <c r="H50" s="142"/>
      <c r="I50" s="82">
        <v>61.06</v>
      </c>
      <c r="J50" s="140">
        <f t="shared" si="0"/>
        <v>45.326998738029836</v>
      </c>
      <c r="K50" s="33"/>
    </row>
    <row r="51" spans="1:11" ht="25.5">
      <c r="A51" s="36"/>
      <c r="B51" s="36"/>
      <c r="C51" s="36"/>
      <c r="D51" s="36">
        <v>3299</v>
      </c>
      <c r="E51" s="37" t="s">
        <v>90</v>
      </c>
      <c r="F51" s="82">
        <v>7420.22</v>
      </c>
      <c r="G51" s="142"/>
      <c r="H51" s="142"/>
      <c r="I51" s="82">
        <v>2173.56</v>
      </c>
      <c r="J51" s="140">
        <f t="shared" si="0"/>
        <v>29.292392947917982</v>
      </c>
      <c r="K51" s="33"/>
    </row>
    <row r="52" spans="1:11" ht="12.75">
      <c r="A52" s="36"/>
      <c r="B52" s="36">
        <v>34</v>
      </c>
      <c r="C52" s="36"/>
      <c r="D52" s="36"/>
      <c r="E52" s="37" t="s">
        <v>92</v>
      </c>
      <c r="F52" s="82">
        <v>0.08</v>
      </c>
      <c r="G52" s="84">
        <v>108</v>
      </c>
      <c r="H52" s="84">
        <v>108</v>
      </c>
      <c r="I52" s="82">
        <v>15.91</v>
      </c>
      <c r="J52" s="140">
        <f t="shared" si="0"/>
        <v>19887.5</v>
      </c>
      <c r="K52" s="33">
        <f>SUM(I52/H52)*100</f>
        <v>14.731481481481481</v>
      </c>
    </row>
    <row r="53" spans="1:11" ht="12.75">
      <c r="A53" s="36"/>
      <c r="B53" s="36"/>
      <c r="C53" s="36">
        <v>343</v>
      </c>
      <c r="D53" s="36"/>
      <c r="E53" s="37" t="s">
        <v>93</v>
      </c>
      <c r="F53" s="82">
        <v>0.08</v>
      </c>
      <c r="G53" s="142"/>
      <c r="H53" s="142"/>
      <c r="I53" s="82">
        <v>15.91</v>
      </c>
      <c r="J53" s="140">
        <f t="shared" si="0"/>
        <v>19887.5</v>
      </c>
      <c r="K53" s="32"/>
    </row>
    <row r="54" spans="1:11" ht="12.75">
      <c r="A54" s="36"/>
      <c r="B54" s="36"/>
      <c r="C54" s="36"/>
      <c r="D54" s="36">
        <v>3433</v>
      </c>
      <c r="E54" s="37" t="s">
        <v>94</v>
      </c>
      <c r="F54" s="82">
        <v>0.08</v>
      </c>
      <c r="G54" s="142"/>
      <c r="H54" s="142"/>
      <c r="I54" s="82">
        <v>15.91</v>
      </c>
      <c r="J54" s="140">
        <f t="shared" si="0"/>
        <v>19887.5</v>
      </c>
      <c r="K54" s="32"/>
    </row>
    <row r="55" spans="1:11" ht="25.5">
      <c r="A55" s="69">
        <v>4</v>
      </c>
      <c r="B55" s="70"/>
      <c r="C55" s="70"/>
      <c r="D55" s="70"/>
      <c r="E55" s="41" t="s">
        <v>48</v>
      </c>
      <c r="F55" s="81">
        <v>149.05</v>
      </c>
      <c r="G55" s="83">
        <v>2788</v>
      </c>
      <c r="H55" s="83">
        <v>2788</v>
      </c>
      <c r="I55" s="143"/>
      <c r="J55" s="140"/>
      <c r="K55" s="32"/>
    </row>
    <row r="56" spans="1:11" ht="25.5">
      <c r="A56" s="35"/>
      <c r="B56" s="43">
        <v>42</v>
      </c>
      <c r="C56" s="35"/>
      <c r="D56" s="35"/>
      <c r="E56" s="37" t="s">
        <v>95</v>
      </c>
      <c r="F56" s="82">
        <v>149.05</v>
      </c>
      <c r="G56" s="84">
        <v>2788</v>
      </c>
      <c r="H56" s="84">
        <v>2788</v>
      </c>
      <c r="I56" s="142"/>
      <c r="J56" s="140"/>
      <c r="K56" s="32"/>
    </row>
    <row r="57" spans="1:11" ht="12.75">
      <c r="A57" s="35"/>
      <c r="B57" s="35"/>
      <c r="C57" s="35">
        <v>422</v>
      </c>
      <c r="D57" s="35"/>
      <c r="E57" s="37" t="s">
        <v>96</v>
      </c>
      <c r="F57" s="82">
        <v>149.05</v>
      </c>
      <c r="G57" s="142"/>
      <c r="H57" s="142"/>
      <c r="I57" s="142"/>
      <c r="J57" s="140"/>
      <c r="K57" s="32"/>
    </row>
    <row r="58" spans="1:11" ht="12.75">
      <c r="A58" s="35"/>
      <c r="B58" s="35"/>
      <c r="C58" s="35"/>
      <c r="D58" s="35">
        <v>4222</v>
      </c>
      <c r="E58" s="37" t="s">
        <v>101</v>
      </c>
      <c r="F58" s="82">
        <v>149.05</v>
      </c>
      <c r="G58" s="142"/>
      <c r="H58" s="142"/>
      <c r="I58" s="142"/>
      <c r="J58" s="33"/>
      <c r="K58" s="32"/>
    </row>
    <row r="59" spans="1:11" ht="12.75">
      <c r="A59" s="35"/>
      <c r="B59" s="35"/>
      <c r="C59" s="35"/>
      <c r="D59" s="35"/>
      <c r="E59" s="35"/>
      <c r="F59" s="82"/>
      <c r="G59" s="142"/>
      <c r="H59" s="142"/>
      <c r="I59" s="142"/>
      <c r="J59" s="35"/>
      <c r="K59" s="35"/>
    </row>
    <row r="60" spans="1:11" s="19" customFormat="1" ht="11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s="19" customFormat="1" ht="11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s="19" customFormat="1" ht="11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1" s="19" customFormat="1" ht="11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s="19" customFormat="1" ht="11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1:11" s="19" customFormat="1" ht="11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s="19" customFormat="1" ht="11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s="19" customFormat="1" ht="11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s="19" customFormat="1" ht="11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s="19" customFormat="1" ht="11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1:11" s="19" customFormat="1" ht="11.2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11" s="19" customFormat="1" ht="11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s="19" customFormat="1" ht="11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1:11" s="19" customFormat="1" ht="11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11" s="19" customFormat="1" ht="11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1:11" s="19" customFormat="1" ht="11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s="19" customFormat="1" ht="11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1" s="19" customFormat="1" ht="11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1:11" s="19" customFormat="1" ht="11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11" s="19" customFormat="1" ht="11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1" s="19" customFormat="1" ht="11.2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s="19" customFormat="1" ht="11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s="19" customFormat="1" ht="11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s="19" customFormat="1" ht="11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s="19" customFormat="1" ht="11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1:11" s="19" customFormat="1" ht="11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s="19" customFormat="1" ht="11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1:11" s="19" customFormat="1" ht="11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s="19" customFormat="1" ht="11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1:11" s="19" customFormat="1" ht="11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1" s="19" customFormat="1" ht="11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1:11" s="19" customFormat="1" ht="11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s="19" customFormat="1" ht="11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1" s="19" customFormat="1" ht="11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s="19" customFormat="1" ht="11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1:11" s="19" customFormat="1" ht="11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s="19" customFormat="1" ht="11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1:11" s="19" customFormat="1" ht="11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1" s="19" customFormat="1" ht="11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s="19" customFormat="1" ht="11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s="19" customFormat="1" ht="11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1:11" s="19" customFormat="1" ht="11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</sheetData>
  <sheetProtection/>
  <mergeCells count="7">
    <mergeCell ref="A22:E22"/>
    <mergeCell ref="A3:K3"/>
    <mergeCell ref="A5:K5"/>
    <mergeCell ref="A7:K7"/>
    <mergeCell ref="A9:E9"/>
    <mergeCell ref="A10:E10"/>
    <mergeCell ref="A21:E2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8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25.83203125" style="2" customWidth="1"/>
    <col min="2" max="2" width="28.5" style="2" customWidth="1"/>
    <col min="3" max="3" width="25.5" style="2" customWidth="1"/>
    <col min="4" max="4" width="23.33203125" style="2" customWidth="1"/>
    <col min="5" max="5" width="21.66015625" style="2" customWidth="1"/>
    <col min="6" max="6" width="21.5" style="2" customWidth="1"/>
    <col min="7" max="7" width="16" style="2" customWidth="1"/>
    <col min="8" max="8" width="14.66015625" style="2" customWidth="1"/>
    <col min="11" max="36" width="9.33203125" style="19" customWidth="1"/>
  </cols>
  <sheetData>
    <row r="1" spans="1:11" ht="15.75">
      <c r="A1" s="144"/>
      <c r="B1" s="144"/>
      <c r="C1" s="144"/>
      <c r="D1" s="144"/>
      <c r="E1" s="144"/>
      <c r="F1" s="144"/>
      <c r="G1" s="144"/>
      <c r="H1" s="144"/>
      <c r="I1" s="55"/>
      <c r="J1" s="55"/>
      <c r="K1" s="55"/>
    </row>
    <row r="2" spans="1:11" ht="18">
      <c r="A2" s="145"/>
      <c r="B2" s="145"/>
      <c r="C2" s="145"/>
      <c r="D2" s="145"/>
      <c r="E2" s="145"/>
      <c r="F2" s="145"/>
      <c r="G2" s="145"/>
      <c r="H2" s="145"/>
      <c r="I2" s="45"/>
      <c r="J2" s="45"/>
      <c r="K2" s="45"/>
    </row>
    <row r="3" spans="1:11" ht="15" customHeight="1">
      <c r="A3" s="306" t="s">
        <v>103</v>
      </c>
      <c r="B3" s="306"/>
      <c r="C3" s="306"/>
      <c r="D3" s="306"/>
      <c r="E3" s="306"/>
      <c r="F3" s="306"/>
      <c r="G3" s="306"/>
      <c r="H3" s="306"/>
      <c r="I3" s="55"/>
      <c r="J3" s="55"/>
      <c r="K3" s="55"/>
    </row>
    <row r="4" spans="1:11" ht="18">
      <c r="A4" s="145"/>
      <c r="B4" s="145"/>
      <c r="C4" s="145"/>
      <c r="D4" s="145"/>
      <c r="E4" s="145"/>
      <c r="F4" s="145"/>
      <c r="G4" s="145"/>
      <c r="H4" s="145"/>
      <c r="I4" s="45"/>
      <c r="J4" s="45"/>
      <c r="K4" s="45"/>
    </row>
    <row r="5" spans="1:36" s="75" customFormat="1" ht="59.25" customHeight="1">
      <c r="A5" s="304" t="s">
        <v>11</v>
      </c>
      <c r="B5" s="304"/>
      <c r="C5" s="136" t="s">
        <v>64</v>
      </c>
      <c r="D5" s="136" t="s">
        <v>153</v>
      </c>
      <c r="E5" s="136" t="s">
        <v>13</v>
      </c>
      <c r="F5" s="136" t="s">
        <v>65</v>
      </c>
      <c r="G5" s="136" t="s">
        <v>15</v>
      </c>
      <c r="H5" s="136" t="s">
        <v>16</v>
      </c>
      <c r="I5" s="73"/>
      <c r="J5" s="73"/>
      <c r="K5" s="73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s="2" customFormat="1" ht="17.25" customHeight="1">
      <c r="A6" s="305">
        <v>1</v>
      </c>
      <c r="B6" s="305"/>
      <c r="C6" s="137">
        <v>2</v>
      </c>
      <c r="D6" s="137">
        <v>3</v>
      </c>
      <c r="E6" s="137">
        <v>4</v>
      </c>
      <c r="F6" s="137">
        <v>5</v>
      </c>
      <c r="G6" s="137" t="s">
        <v>17</v>
      </c>
      <c r="H6" s="137" t="s">
        <v>18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11" s="68" customFormat="1" ht="15" customHeight="1">
      <c r="A7" s="302" t="s">
        <v>66</v>
      </c>
      <c r="B7" s="303"/>
      <c r="C7" s="77">
        <f aca="true" t="shared" si="0" ref="C7:E8">C8</f>
        <v>101139.35</v>
      </c>
      <c r="D7" s="78">
        <f t="shared" si="0"/>
        <v>338688</v>
      </c>
      <c r="E7" s="78">
        <f t="shared" si="0"/>
        <v>338688</v>
      </c>
      <c r="F7" s="77">
        <v>137373.27</v>
      </c>
      <c r="G7" s="77">
        <f aca="true" t="shared" si="1" ref="G7:G13">SUM(F7/C7)*100</f>
        <v>135.82573943771635</v>
      </c>
      <c r="H7" s="77">
        <f aca="true" t="shared" si="2" ref="H7:H13">SUM(F7/E7)*100</f>
        <v>40.560418438208615</v>
      </c>
      <c r="I7" s="50"/>
      <c r="J7" s="50"/>
      <c r="K7" s="50"/>
    </row>
    <row r="8" spans="1:11" s="68" customFormat="1" ht="15" customHeight="1">
      <c r="A8" s="298" t="s">
        <v>152</v>
      </c>
      <c r="B8" s="299"/>
      <c r="C8" s="81">
        <f t="shared" si="0"/>
        <v>101139.35</v>
      </c>
      <c r="D8" s="78">
        <f t="shared" si="0"/>
        <v>338688</v>
      </c>
      <c r="E8" s="78">
        <f t="shared" si="0"/>
        <v>338688</v>
      </c>
      <c r="F8" s="77">
        <v>137373.27</v>
      </c>
      <c r="G8" s="77">
        <f t="shared" si="1"/>
        <v>135.82573943771635</v>
      </c>
      <c r="H8" s="77">
        <f t="shared" si="2"/>
        <v>40.560418438208615</v>
      </c>
      <c r="I8" s="50"/>
      <c r="J8" s="50"/>
      <c r="K8" s="50"/>
    </row>
    <row r="9" spans="1:11" s="68" customFormat="1" ht="15" customHeight="1">
      <c r="A9" s="300" t="s">
        <v>151</v>
      </c>
      <c r="B9" s="301"/>
      <c r="C9" s="82">
        <v>101139.35</v>
      </c>
      <c r="D9" s="71">
        <v>338688</v>
      </c>
      <c r="E9" s="71">
        <v>338688</v>
      </c>
      <c r="F9" s="77">
        <v>137373.27</v>
      </c>
      <c r="G9" s="72">
        <f t="shared" si="1"/>
        <v>135.82573943771635</v>
      </c>
      <c r="H9" s="72">
        <f t="shared" si="2"/>
        <v>40.560418438208615</v>
      </c>
      <c r="I9" s="62"/>
      <c r="J9" s="62"/>
      <c r="K9" s="62"/>
    </row>
    <row r="10" spans="1:11" s="68" customFormat="1" ht="15" customHeight="1">
      <c r="A10" s="95"/>
      <c r="B10" s="96"/>
      <c r="C10" s="82"/>
      <c r="D10" s="71"/>
      <c r="E10" s="71"/>
      <c r="F10" s="82"/>
      <c r="G10" s="72"/>
      <c r="H10" s="72"/>
      <c r="I10" s="62"/>
      <c r="J10" s="62"/>
      <c r="K10" s="62"/>
    </row>
    <row r="11" spans="1:11" s="68" customFormat="1" ht="15" customHeight="1">
      <c r="A11" s="302" t="s">
        <v>71</v>
      </c>
      <c r="B11" s="303"/>
      <c r="C11" s="77">
        <v>101139.35</v>
      </c>
      <c r="D11" s="78">
        <v>338688</v>
      </c>
      <c r="E11" s="78">
        <v>338688</v>
      </c>
      <c r="F11" s="77">
        <v>137373.27</v>
      </c>
      <c r="G11" s="77">
        <f t="shared" si="1"/>
        <v>135.82573943771635</v>
      </c>
      <c r="H11" s="77">
        <f t="shared" si="2"/>
        <v>40.560418438208615</v>
      </c>
      <c r="I11" s="50"/>
      <c r="J11" s="50"/>
      <c r="K11" s="50"/>
    </row>
    <row r="12" spans="1:11" s="68" customFormat="1" ht="15" customHeight="1">
      <c r="A12" s="298" t="s">
        <v>152</v>
      </c>
      <c r="B12" s="299"/>
      <c r="C12" s="81">
        <v>101139.35</v>
      </c>
      <c r="D12" s="83">
        <v>338688</v>
      </c>
      <c r="E12" s="83">
        <v>338688</v>
      </c>
      <c r="F12" s="81">
        <v>137373.27</v>
      </c>
      <c r="G12" s="77">
        <f t="shared" si="1"/>
        <v>135.82573943771635</v>
      </c>
      <c r="H12" s="77">
        <f t="shared" si="2"/>
        <v>40.560418438208615</v>
      </c>
      <c r="I12" s="50"/>
      <c r="J12" s="50"/>
      <c r="K12" s="50"/>
    </row>
    <row r="13" spans="1:11" s="68" customFormat="1" ht="15" customHeight="1">
      <c r="A13" s="300" t="s">
        <v>151</v>
      </c>
      <c r="B13" s="301"/>
      <c r="C13" s="82">
        <v>101139.35</v>
      </c>
      <c r="D13" s="84">
        <v>338688</v>
      </c>
      <c r="E13" s="84">
        <v>338688</v>
      </c>
      <c r="F13" s="82">
        <v>137373.27</v>
      </c>
      <c r="G13" s="72">
        <f t="shared" si="1"/>
        <v>135.82573943771635</v>
      </c>
      <c r="H13" s="72">
        <f t="shared" si="2"/>
        <v>40.560418438208615</v>
      </c>
      <c r="I13" s="62"/>
      <c r="J13" s="62"/>
      <c r="K13" s="62"/>
    </row>
    <row r="14" spans="1:11" s="19" customFormat="1" ht="12.75">
      <c r="A14" s="51"/>
      <c r="B14" s="52"/>
      <c r="C14" s="53"/>
      <c r="D14" s="54"/>
      <c r="E14" s="54"/>
      <c r="F14" s="53"/>
      <c r="G14" s="53"/>
      <c r="H14" s="53"/>
      <c r="I14" s="51"/>
      <c r="J14" s="51"/>
      <c r="K14" s="51"/>
    </row>
    <row r="15" spans="1:11" s="19" customFormat="1" ht="12.75">
      <c r="A15" s="51"/>
      <c r="B15" s="52"/>
      <c r="C15" s="53"/>
      <c r="D15" s="54"/>
      <c r="E15" s="54"/>
      <c r="F15" s="53"/>
      <c r="G15" s="53"/>
      <c r="H15" s="53"/>
      <c r="I15" s="51"/>
      <c r="J15" s="51"/>
      <c r="K15" s="51"/>
    </row>
    <row r="16" spans="1:11" s="19" customFormat="1" ht="12.75">
      <c r="A16" s="51"/>
      <c r="B16" s="52"/>
      <c r="C16" s="53"/>
      <c r="D16" s="54"/>
      <c r="E16" s="54"/>
      <c r="F16" s="53"/>
      <c r="G16" s="53"/>
      <c r="H16" s="53"/>
      <c r="I16" s="51"/>
      <c r="J16" s="51"/>
      <c r="K16" s="51"/>
    </row>
    <row r="17" spans="1:11" s="19" customFormat="1" ht="12.75">
      <c r="A17" s="51"/>
      <c r="B17" s="52"/>
      <c r="C17" s="53"/>
      <c r="D17" s="54"/>
      <c r="E17" s="54"/>
      <c r="F17" s="53"/>
      <c r="G17" s="53"/>
      <c r="H17" s="53"/>
      <c r="I17" s="51"/>
      <c r="J17" s="51"/>
      <c r="K17" s="51"/>
    </row>
    <row r="18" spans="1:11" s="19" customFormat="1" ht="12.75">
      <c r="A18" s="51"/>
      <c r="B18" s="52"/>
      <c r="C18" s="53"/>
      <c r="D18" s="54"/>
      <c r="E18" s="54"/>
      <c r="F18" s="53"/>
      <c r="G18" s="53"/>
      <c r="H18" s="53"/>
      <c r="I18" s="51"/>
      <c r="J18" s="51"/>
      <c r="K18" s="51"/>
    </row>
    <row r="19" spans="1:11" s="19" customFormat="1" ht="12.75">
      <c r="A19" s="51"/>
      <c r="B19" s="52"/>
      <c r="C19" s="53"/>
      <c r="D19" s="54"/>
      <c r="E19" s="54"/>
      <c r="F19" s="53"/>
      <c r="G19" s="53"/>
      <c r="H19" s="53"/>
      <c r="I19" s="51"/>
      <c r="J19" s="51"/>
      <c r="K19" s="51"/>
    </row>
    <row r="20" spans="1:8" s="19" customFormat="1" ht="11.25">
      <c r="A20" s="68"/>
      <c r="B20" s="68"/>
      <c r="C20" s="68"/>
      <c r="D20" s="68"/>
      <c r="E20" s="68"/>
      <c r="F20" s="68"/>
      <c r="G20" s="68"/>
      <c r="H20" s="68"/>
    </row>
    <row r="21" spans="1:8" s="19" customFormat="1" ht="11.25">
      <c r="A21" s="68"/>
      <c r="B21" s="68"/>
      <c r="C21" s="68"/>
      <c r="D21" s="68"/>
      <c r="E21" s="68"/>
      <c r="F21" s="68"/>
      <c r="G21" s="68"/>
      <c r="H21" s="68"/>
    </row>
    <row r="22" spans="1:8" s="19" customFormat="1" ht="11.25">
      <c r="A22" s="68"/>
      <c r="B22" s="68"/>
      <c r="C22" s="68"/>
      <c r="D22" s="68"/>
      <c r="E22" s="68"/>
      <c r="F22" s="68"/>
      <c r="G22" s="68"/>
      <c r="H22" s="68"/>
    </row>
    <row r="23" spans="1:8" s="19" customFormat="1" ht="11.25">
      <c r="A23" s="68"/>
      <c r="B23" s="68"/>
      <c r="C23" s="68"/>
      <c r="D23" s="68"/>
      <c r="E23" s="68"/>
      <c r="F23" s="68"/>
      <c r="G23" s="68"/>
      <c r="H23" s="68"/>
    </row>
    <row r="24" spans="1:8" s="19" customFormat="1" ht="11.25">
      <c r="A24" s="68"/>
      <c r="B24" s="68"/>
      <c r="C24" s="68"/>
      <c r="D24" s="68"/>
      <c r="E24" s="68"/>
      <c r="F24" s="68"/>
      <c r="G24" s="68"/>
      <c r="H24" s="68"/>
    </row>
    <row r="25" spans="1:8" s="19" customFormat="1" ht="11.25">
      <c r="A25" s="68"/>
      <c r="B25" s="68"/>
      <c r="C25" s="68"/>
      <c r="D25" s="68"/>
      <c r="E25" s="68"/>
      <c r="F25" s="68"/>
      <c r="G25" s="68"/>
      <c r="H25" s="68"/>
    </row>
    <row r="26" spans="1:8" s="19" customFormat="1" ht="11.25">
      <c r="A26" s="68"/>
      <c r="B26" s="68"/>
      <c r="C26" s="68"/>
      <c r="D26" s="68"/>
      <c r="E26" s="68"/>
      <c r="F26" s="68"/>
      <c r="G26" s="68"/>
      <c r="H26" s="68"/>
    </row>
    <row r="27" spans="1:8" s="19" customFormat="1" ht="11.25">
      <c r="A27" s="68"/>
      <c r="B27" s="68"/>
      <c r="C27" s="68"/>
      <c r="D27" s="68"/>
      <c r="E27" s="68"/>
      <c r="F27" s="68"/>
      <c r="G27" s="68"/>
      <c r="H27" s="68"/>
    </row>
    <row r="28" spans="1:8" s="19" customFormat="1" ht="11.25">
      <c r="A28" s="68"/>
      <c r="B28" s="68"/>
      <c r="C28" s="68"/>
      <c r="D28" s="68"/>
      <c r="E28" s="68"/>
      <c r="F28" s="68"/>
      <c r="G28" s="68"/>
      <c r="H28" s="68"/>
    </row>
    <row r="29" spans="1:8" s="19" customFormat="1" ht="11.25">
      <c r="A29" s="68"/>
      <c r="B29" s="68"/>
      <c r="C29" s="68"/>
      <c r="D29" s="68"/>
      <c r="E29" s="68"/>
      <c r="F29" s="68"/>
      <c r="G29" s="68"/>
      <c r="H29" s="68"/>
    </row>
    <row r="30" spans="1:8" s="19" customFormat="1" ht="11.25">
      <c r="A30" s="68"/>
      <c r="B30" s="68"/>
      <c r="C30" s="68"/>
      <c r="D30" s="68"/>
      <c r="E30" s="68"/>
      <c r="F30" s="68"/>
      <c r="G30" s="68"/>
      <c r="H30" s="68"/>
    </row>
    <row r="31" spans="1:8" s="19" customFormat="1" ht="11.25">
      <c r="A31" s="68"/>
      <c r="B31" s="68"/>
      <c r="C31" s="68"/>
      <c r="D31" s="68"/>
      <c r="E31" s="68"/>
      <c r="F31" s="68"/>
      <c r="G31" s="68"/>
      <c r="H31" s="68"/>
    </row>
    <row r="32" spans="1:8" s="19" customFormat="1" ht="11.25">
      <c r="A32" s="68"/>
      <c r="B32" s="68"/>
      <c r="C32" s="68"/>
      <c r="D32" s="68"/>
      <c r="E32" s="68"/>
      <c r="F32" s="68"/>
      <c r="G32" s="68"/>
      <c r="H32" s="68"/>
    </row>
    <row r="33" spans="1:8" s="19" customFormat="1" ht="11.25">
      <c r="A33" s="68"/>
      <c r="B33" s="68"/>
      <c r="C33" s="68"/>
      <c r="D33" s="68"/>
      <c r="E33" s="68"/>
      <c r="F33" s="68"/>
      <c r="G33" s="68"/>
      <c r="H33" s="68"/>
    </row>
    <row r="34" spans="1:8" s="19" customFormat="1" ht="11.25">
      <c r="A34" s="68"/>
      <c r="B34" s="68"/>
      <c r="C34" s="68"/>
      <c r="D34" s="68"/>
      <c r="E34" s="68"/>
      <c r="F34" s="68"/>
      <c r="G34" s="68"/>
      <c r="H34" s="68"/>
    </row>
    <row r="35" spans="1:8" s="19" customFormat="1" ht="11.25">
      <c r="A35" s="68"/>
      <c r="B35" s="68"/>
      <c r="C35" s="68"/>
      <c r="D35" s="68"/>
      <c r="E35" s="68"/>
      <c r="F35" s="68"/>
      <c r="G35" s="68"/>
      <c r="H35" s="68"/>
    </row>
    <row r="36" spans="1:8" s="19" customFormat="1" ht="11.25">
      <c r="A36" s="68"/>
      <c r="B36" s="68"/>
      <c r="C36" s="68"/>
      <c r="D36" s="68"/>
      <c r="E36" s="68"/>
      <c r="F36" s="68"/>
      <c r="G36" s="68"/>
      <c r="H36" s="68"/>
    </row>
    <row r="37" spans="1:8" s="19" customFormat="1" ht="11.25">
      <c r="A37" s="68"/>
      <c r="B37" s="68"/>
      <c r="C37" s="68"/>
      <c r="D37" s="68"/>
      <c r="E37" s="68"/>
      <c r="F37" s="68"/>
      <c r="G37" s="68"/>
      <c r="H37" s="68"/>
    </row>
    <row r="38" spans="1:8" s="19" customFormat="1" ht="11.25">
      <c r="A38" s="68"/>
      <c r="B38" s="68"/>
      <c r="C38" s="68"/>
      <c r="D38" s="68"/>
      <c r="E38" s="68"/>
      <c r="F38" s="68"/>
      <c r="G38" s="68"/>
      <c r="H38" s="68"/>
    </row>
    <row r="39" spans="1:8" s="19" customFormat="1" ht="11.25">
      <c r="A39" s="68"/>
      <c r="B39" s="68"/>
      <c r="C39" s="68"/>
      <c r="D39" s="68"/>
      <c r="E39" s="68"/>
      <c r="F39" s="68"/>
      <c r="G39" s="68"/>
      <c r="H39" s="68"/>
    </row>
    <row r="40" spans="1:8" s="19" customFormat="1" ht="11.25">
      <c r="A40" s="68"/>
      <c r="B40" s="68"/>
      <c r="C40" s="68"/>
      <c r="D40" s="68"/>
      <c r="E40" s="68"/>
      <c r="F40" s="68"/>
      <c r="G40" s="68"/>
      <c r="H40" s="68"/>
    </row>
    <row r="41" spans="1:8" s="19" customFormat="1" ht="11.25">
      <c r="A41" s="68"/>
      <c r="B41" s="68"/>
      <c r="C41" s="68"/>
      <c r="D41" s="68"/>
      <c r="E41" s="68"/>
      <c r="F41" s="68"/>
      <c r="G41" s="68"/>
      <c r="H41" s="68"/>
    </row>
    <row r="42" spans="1:8" s="19" customFormat="1" ht="11.25">
      <c r="A42" s="68"/>
      <c r="B42" s="68"/>
      <c r="C42" s="68"/>
      <c r="D42" s="68"/>
      <c r="E42" s="68"/>
      <c r="F42" s="68"/>
      <c r="G42" s="68"/>
      <c r="H42" s="68"/>
    </row>
    <row r="43" spans="1:8" s="19" customFormat="1" ht="11.25">
      <c r="A43" s="68"/>
      <c r="B43" s="68"/>
      <c r="C43" s="68"/>
      <c r="D43" s="68"/>
      <c r="E43" s="68"/>
      <c r="F43" s="68"/>
      <c r="G43" s="68"/>
      <c r="H43" s="68"/>
    </row>
    <row r="44" spans="1:8" s="19" customFormat="1" ht="11.25">
      <c r="A44" s="68"/>
      <c r="B44" s="68"/>
      <c r="C44" s="68"/>
      <c r="D44" s="68"/>
      <c r="E44" s="68"/>
      <c r="F44" s="68"/>
      <c r="G44" s="68"/>
      <c r="H44" s="68"/>
    </row>
    <row r="45" spans="1:8" s="19" customFormat="1" ht="11.25">
      <c r="A45" s="68"/>
      <c r="B45" s="68"/>
      <c r="C45" s="68"/>
      <c r="D45" s="68"/>
      <c r="E45" s="68"/>
      <c r="F45" s="68"/>
      <c r="G45" s="68"/>
      <c r="H45" s="68"/>
    </row>
    <row r="46" spans="1:8" s="19" customFormat="1" ht="11.25">
      <c r="A46" s="68"/>
      <c r="B46" s="68"/>
      <c r="C46" s="68"/>
      <c r="D46" s="68"/>
      <c r="E46" s="68"/>
      <c r="F46" s="68"/>
      <c r="G46" s="68"/>
      <c r="H46" s="68"/>
    </row>
    <row r="47" spans="1:8" s="19" customFormat="1" ht="11.25">
      <c r="A47" s="68"/>
      <c r="B47" s="68"/>
      <c r="C47" s="68"/>
      <c r="D47" s="68"/>
      <c r="E47" s="68"/>
      <c r="F47" s="68"/>
      <c r="G47" s="68"/>
      <c r="H47" s="68"/>
    </row>
    <row r="48" spans="1:8" s="19" customFormat="1" ht="11.25">
      <c r="A48" s="68"/>
      <c r="B48" s="68"/>
      <c r="C48" s="68"/>
      <c r="D48" s="68"/>
      <c r="E48" s="68"/>
      <c r="F48" s="68"/>
      <c r="G48" s="68"/>
      <c r="H48" s="68"/>
    </row>
    <row r="49" spans="1:8" s="19" customFormat="1" ht="11.25">
      <c r="A49" s="68"/>
      <c r="B49" s="68"/>
      <c r="C49" s="68"/>
      <c r="D49" s="68"/>
      <c r="E49" s="68"/>
      <c r="F49" s="68"/>
      <c r="G49" s="68"/>
      <c r="H49" s="68"/>
    </row>
    <row r="50" spans="1:8" s="19" customFormat="1" ht="11.25">
      <c r="A50" s="68"/>
      <c r="B50" s="68"/>
      <c r="C50" s="68"/>
      <c r="D50" s="68"/>
      <c r="E50" s="68"/>
      <c r="F50" s="68"/>
      <c r="G50" s="68"/>
      <c r="H50" s="68"/>
    </row>
    <row r="51" spans="1:8" s="19" customFormat="1" ht="11.25">
      <c r="A51" s="68"/>
      <c r="B51" s="68"/>
      <c r="C51" s="68"/>
      <c r="D51" s="68"/>
      <c r="E51" s="68"/>
      <c r="F51" s="68"/>
      <c r="G51" s="68"/>
      <c r="H51" s="68"/>
    </row>
    <row r="52" spans="1:8" s="19" customFormat="1" ht="11.25">
      <c r="A52" s="68"/>
      <c r="B52" s="68"/>
      <c r="C52" s="68"/>
      <c r="D52" s="68"/>
      <c r="E52" s="68"/>
      <c r="F52" s="68"/>
      <c r="G52" s="68"/>
      <c r="H52" s="68"/>
    </row>
    <row r="53" spans="1:8" s="19" customFormat="1" ht="11.25">
      <c r="A53" s="68"/>
      <c r="B53" s="68"/>
      <c r="C53" s="68"/>
      <c r="D53" s="68"/>
      <c r="E53" s="68"/>
      <c r="F53" s="68"/>
      <c r="G53" s="68"/>
      <c r="H53" s="68"/>
    </row>
    <row r="54" spans="1:8" s="19" customFormat="1" ht="11.25">
      <c r="A54" s="68"/>
      <c r="B54" s="68"/>
      <c r="C54" s="68"/>
      <c r="D54" s="68"/>
      <c r="E54" s="68"/>
      <c r="F54" s="68"/>
      <c r="G54" s="68"/>
      <c r="H54" s="68"/>
    </row>
    <row r="55" spans="1:8" s="19" customFormat="1" ht="11.25">
      <c r="A55" s="68"/>
      <c r="B55" s="68"/>
      <c r="C55" s="68"/>
      <c r="D55" s="68"/>
      <c r="E55" s="68"/>
      <c r="F55" s="68"/>
      <c r="G55" s="68"/>
      <c r="H55" s="68"/>
    </row>
    <row r="56" spans="1:8" s="19" customFormat="1" ht="11.25">
      <c r="A56" s="68"/>
      <c r="B56" s="68"/>
      <c r="C56" s="68"/>
      <c r="D56" s="68"/>
      <c r="E56" s="68"/>
      <c r="F56" s="68"/>
      <c r="G56" s="68"/>
      <c r="H56" s="68"/>
    </row>
    <row r="57" spans="1:8" s="19" customFormat="1" ht="11.25">
      <c r="A57" s="68"/>
      <c r="B57" s="68"/>
      <c r="C57" s="68"/>
      <c r="D57" s="68"/>
      <c r="E57" s="68"/>
      <c r="F57" s="68"/>
      <c r="G57" s="68"/>
      <c r="H57" s="68"/>
    </row>
    <row r="58" spans="1:8" s="19" customFormat="1" ht="11.25">
      <c r="A58" s="68"/>
      <c r="B58" s="68"/>
      <c r="C58" s="68"/>
      <c r="D58" s="68"/>
      <c r="E58" s="68"/>
      <c r="F58" s="68"/>
      <c r="G58" s="68"/>
      <c r="H58" s="68"/>
    </row>
    <row r="59" spans="1:8" s="19" customFormat="1" ht="11.25">
      <c r="A59" s="68"/>
      <c r="B59" s="68"/>
      <c r="C59" s="68"/>
      <c r="D59" s="68"/>
      <c r="E59" s="68"/>
      <c r="F59" s="68"/>
      <c r="G59" s="68"/>
      <c r="H59" s="68"/>
    </row>
    <row r="60" spans="1:8" s="19" customFormat="1" ht="11.25">
      <c r="A60" s="68"/>
      <c r="B60" s="68"/>
      <c r="C60" s="68"/>
      <c r="D60" s="68"/>
      <c r="E60" s="68"/>
      <c r="F60" s="68"/>
      <c r="G60" s="68"/>
      <c r="H60" s="68"/>
    </row>
    <row r="61" spans="1:8" s="19" customFormat="1" ht="11.25">
      <c r="A61" s="68"/>
      <c r="B61" s="68"/>
      <c r="C61" s="68"/>
      <c r="D61" s="68"/>
      <c r="E61" s="68"/>
      <c r="F61" s="68"/>
      <c r="G61" s="68"/>
      <c r="H61" s="68"/>
    </row>
    <row r="62" spans="1:8" s="19" customFormat="1" ht="11.25">
      <c r="A62" s="68"/>
      <c r="B62" s="68"/>
      <c r="C62" s="68"/>
      <c r="D62" s="68"/>
      <c r="E62" s="68"/>
      <c r="F62" s="68"/>
      <c r="G62" s="68"/>
      <c r="H62" s="68"/>
    </row>
    <row r="63" spans="1:8" s="19" customFormat="1" ht="11.25">
      <c r="A63" s="68"/>
      <c r="B63" s="68"/>
      <c r="C63" s="68"/>
      <c r="D63" s="68"/>
      <c r="E63" s="68"/>
      <c r="F63" s="68"/>
      <c r="G63" s="68"/>
      <c r="H63" s="68"/>
    </row>
    <row r="64" spans="1:8" s="19" customFormat="1" ht="11.25">
      <c r="A64" s="68"/>
      <c r="B64" s="68"/>
      <c r="C64" s="68"/>
      <c r="D64" s="68"/>
      <c r="E64" s="68"/>
      <c r="F64" s="68"/>
      <c r="G64" s="68"/>
      <c r="H64" s="68"/>
    </row>
    <row r="65" spans="1:8" s="19" customFormat="1" ht="11.25">
      <c r="A65" s="68"/>
      <c r="B65" s="68"/>
      <c r="C65" s="68"/>
      <c r="D65" s="68"/>
      <c r="E65" s="68"/>
      <c r="F65" s="68"/>
      <c r="G65" s="68"/>
      <c r="H65" s="68"/>
    </row>
    <row r="66" spans="1:8" s="19" customFormat="1" ht="11.25">
      <c r="A66" s="68"/>
      <c r="B66" s="68"/>
      <c r="C66" s="68"/>
      <c r="D66" s="68"/>
      <c r="E66" s="68"/>
      <c r="F66" s="68"/>
      <c r="G66" s="68"/>
      <c r="H66" s="68"/>
    </row>
    <row r="67" spans="1:8" s="19" customFormat="1" ht="11.25">
      <c r="A67" s="68"/>
      <c r="B67" s="68"/>
      <c r="C67" s="68"/>
      <c r="D67" s="68"/>
      <c r="E67" s="68"/>
      <c r="F67" s="68"/>
      <c r="G67" s="68"/>
      <c r="H67" s="68"/>
    </row>
    <row r="68" spans="1:8" s="19" customFormat="1" ht="11.25">
      <c r="A68" s="68"/>
      <c r="B68" s="68"/>
      <c r="C68" s="68"/>
      <c r="D68" s="68"/>
      <c r="E68" s="68"/>
      <c r="F68" s="68"/>
      <c r="G68" s="68"/>
      <c r="H68" s="68"/>
    </row>
    <row r="69" spans="1:8" s="19" customFormat="1" ht="11.25">
      <c r="A69" s="68"/>
      <c r="B69" s="68"/>
      <c r="C69" s="68"/>
      <c r="D69" s="68"/>
      <c r="E69" s="68"/>
      <c r="F69" s="68"/>
      <c r="G69" s="68"/>
      <c r="H69" s="68"/>
    </row>
    <row r="70" spans="1:8" s="19" customFormat="1" ht="11.25">
      <c r="A70" s="68"/>
      <c r="B70" s="68"/>
      <c r="C70" s="68"/>
      <c r="D70" s="68"/>
      <c r="E70" s="68"/>
      <c r="F70" s="68"/>
      <c r="G70" s="68"/>
      <c r="H70" s="68"/>
    </row>
    <row r="71" spans="1:8" s="19" customFormat="1" ht="11.25">
      <c r="A71" s="68"/>
      <c r="B71" s="68"/>
      <c r="C71" s="68"/>
      <c r="D71" s="68"/>
      <c r="E71" s="68"/>
      <c r="F71" s="68"/>
      <c r="G71" s="68"/>
      <c r="H71" s="68"/>
    </row>
    <row r="72" spans="1:8" s="19" customFormat="1" ht="11.25">
      <c r="A72" s="68"/>
      <c r="B72" s="68"/>
      <c r="C72" s="68"/>
      <c r="D72" s="68"/>
      <c r="E72" s="68"/>
      <c r="F72" s="68"/>
      <c r="G72" s="68"/>
      <c r="H72" s="68"/>
    </row>
    <row r="73" spans="1:8" s="19" customFormat="1" ht="11.25">
      <c r="A73" s="68"/>
      <c r="B73" s="68"/>
      <c r="C73" s="68"/>
      <c r="D73" s="68"/>
      <c r="E73" s="68"/>
      <c r="F73" s="68"/>
      <c r="G73" s="68"/>
      <c r="H73" s="68"/>
    </row>
    <row r="74" spans="1:8" s="19" customFormat="1" ht="11.25">
      <c r="A74" s="68"/>
      <c r="B74" s="68"/>
      <c r="C74" s="68"/>
      <c r="D74" s="68"/>
      <c r="E74" s="68"/>
      <c r="F74" s="68"/>
      <c r="G74" s="68"/>
      <c r="H74" s="68"/>
    </row>
    <row r="75" spans="1:8" s="19" customFormat="1" ht="11.25">
      <c r="A75" s="68"/>
      <c r="B75" s="68"/>
      <c r="C75" s="68"/>
      <c r="D75" s="68"/>
      <c r="E75" s="68"/>
      <c r="F75" s="68"/>
      <c r="G75" s="68"/>
      <c r="H75" s="68"/>
    </row>
    <row r="76" spans="1:8" s="19" customFormat="1" ht="11.25">
      <c r="A76" s="68"/>
      <c r="B76" s="68"/>
      <c r="C76" s="68"/>
      <c r="D76" s="68"/>
      <c r="E76" s="68"/>
      <c r="F76" s="68"/>
      <c r="G76" s="68"/>
      <c r="H76" s="68"/>
    </row>
    <row r="77" spans="1:8" s="19" customFormat="1" ht="11.25">
      <c r="A77" s="68"/>
      <c r="B77" s="68"/>
      <c r="C77" s="68"/>
      <c r="D77" s="68"/>
      <c r="E77" s="68"/>
      <c r="F77" s="68"/>
      <c r="G77" s="68"/>
      <c r="H77" s="68"/>
    </row>
    <row r="78" spans="1:8" s="19" customFormat="1" ht="11.25">
      <c r="A78" s="68"/>
      <c r="B78" s="68"/>
      <c r="C78" s="68"/>
      <c r="D78" s="68"/>
      <c r="E78" s="68"/>
      <c r="F78" s="68"/>
      <c r="G78" s="68"/>
      <c r="H78" s="68"/>
    </row>
    <row r="79" spans="1:8" s="19" customFormat="1" ht="11.25">
      <c r="A79" s="68"/>
      <c r="B79" s="68"/>
      <c r="C79" s="68"/>
      <c r="D79" s="68"/>
      <c r="E79" s="68"/>
      <c r="F79" s="68"/>
      <c r="G79" s="68"/>
      <c r="H79" s="68"/>
    </row>
    <row r="80" spans="1:8" s="19" customFormat="1" ht="11.25">
      <c r="A80" s="68"/>
      <c r="B80" s="68"/>
      <c r="C80" s="68"/>
      <c r="D80" s="68"/>
      <c r="E80" s="68"/>
      <c r="F80" s="68"/>
      <c r="G80" s="68"/>
      <c r="H80" s="68"/>
    </row>
    <row r="81" spans="1:8" s="19" customFormat="1" ht="11.25">
      <c r="A81" s="68"/>
      <c r="B81" s="68"/>
      <c r="C81" s="68"/>
      <c r="D81" s="68"/>
      <c r="E81" s="68"/>
      <c r="F81" s="68"/>
      <c r="G81" s="68"/>
      <c r="H81" s="68"/>
    </row>
    <row r="82" spans="1:8" s="19" customFormat="1" ht="11.25">
      <c r="A82" s="68"/>
      <c r="B82" s="68"/>
      <c r="C82" s="68"/>
      <c r="D82" s="68"/>
      <c r="E82" s="68"/>
      <c r="F82" s="68"/>
      <c r="G82" s="68"/>
      <c r="H82" s="68"/>
    </row>
    <row r="83" spans="1:8" s="19" customFormat="1" ht="11.25">
      <c r="A83" s="68"/>
      <c r="B83" s="68"/>
      <c r="C83" s="68"/>
      <c r="D83" s="68"/>
      <c r="E83" s="68"/>
      <c r="F83" s="68"/>
      <c r="G83" s="68"/>
      <c r="H83" s="68"/>
    </row>
    <row r="84" spans="1:8" s="19" customFormat="1" ht="11.25">
      <c r="A84" s="68"/>
      <c r="B84" s="68"/>
      <c r="C84" s="68"/>
      <c r="D84" s="68"/>
      <c r="E84" s="68"/>
      <c r="F84" s="68"/>
      <c r="G84" s="68"/>
      <c r="H84" s="68"/>
    </row>
    <row r="85" spans="1:8" s="19" customFormat="1" ht="11.25">
      <c r="A85" s="68"/>
      <c r="B85" s="68"/>
      <c r="C85" s="68"/>
      <c r="D85" s="68"/>
      <c r="E85" s="68"/>
      <c r="F85" s="68"/>
      <c r="G85" s="68"/>
      <c r="H85" s="68"/>
    </row>
    <row r="86" spans="1:8" s="19" customFormat="1" ht="11.25">
      <c r="A86" s="68"/>
      <c r="B86" s="68"/>
      <c r="C86" s="68"/>
      <c r="D86" s="68"/>
      <c r="E86" s="68"/>
      <c r="F86" s="68"/>
      <c r="G86" s="68"/>
      <c r="H86" s="68"/>
    </row>
    <row r="87" spans="1:8" s="19" customFormat="1" ht="11.25">
      <c r="A87" s="68"/>
      <c r="B87" s="68"/>
      <c r="C87" s="68"/>
      <c r="D87" s="68"/>
      <c r="E87" s="68"/>
      <c r="F87" s="68"/>
      <c r="G87" s="68"/>
      <c r="H87" s="68"/>
    </row>
    <row r="88" spans="1:8" s="19" customFormat="1" ht="11.25">
      <c r="A88" s="68"/>
      <c r="B88" s="68"/>
      <c r="C88" s="68"/>
      <c r="D88" s="68"/>
      <c r="E88" s="68"/>
      <c r="F88" s="68"/>
      <c r="G88" s="68"/>
      <c r="H88" s="68"/>
    </row>
    <row r="89" spans="1:8" s="19" customFormat="1" ht="11.25">
      <c r="A89" s="68"/>
      <c r="B89" s="68"/>
      <c r="C89" s="68"/>
      <c r="D89" s="68"/>
      <c r="E89" s="68"/>
      <c r="F89" s="68"/>
      <c r="G89" s="68"/>
      <c r="H89" s="68"/>
    </row>
    <row r="90" spans="1:8" s="19" customFormat="1" ht="11.25">
      <c r="A90" s="68"/>
      <c r="B90" s="68"/>
      <c r="C90" s="68"/>
      <c r="D90" s="68"/>
      <c r="E90" s="68"/>
      <c r="F90" s="68"/>
      <c r="G90" s="68"/>
      <c r="H90" s="68"/>
    </row>
    <row r="91" spans="1:8" s="19" customFormat="1" ht="11.25">
      <c r="A91" s="68"/>
      <c r="B91" s="68"/>
      <c r="C91" s="68"/>
      <c r="D91" s="68"/>
      <c r="E91" s="68"/>
      <c r="F91" s="68"/>
      <c r="G91" s="68"/>
      <c r="H91" s="68"/>
    </row>
    <row r="92" spans="1:8" s="19" customFormat="1" ht="11.25">
      <c r="A92" s="68"/>
      <c r="B92" s="68"/>
      <c r="C92" s="68"/>
      <c r="D92" s="68"/>
      <c r="E92" s="68"/>
      <c r="F92" s="68"/>
      <c r="G92" s="68"/>
      <c r="H92" s="68"/>
    </row>
    <row r="93" spans="1:8" s="19" customFormat="1" ht="11.25">
      <c r="A93" s="68"/>
      <c r="B93" s="68"/>
      <c r="C93" s="68"/>
      <c r="D93" s="68"/>
      <c r="E93" s="68"/>
      <c r="F93" s="68"/>
      <c r="G93" s="68"/>
      <c r="H93" s="68"/>
    </row>
    <row r="94" spans="1:8" s="19" customFormat="1" ht="11.25">
      <c r="A94" s="68"/>
      <c r="B94" s="68"/>
      <c r="C94" s="68"/>
      <c r="D94" s="68"/>
      <c r="E94" s="68"/>
      <c r="F94" s="68"/>
      <c r="G94" s="68"/>
      <c r="H94" s="68"/>
    </row>
    <row r="95" spans="1:8" s="19" customFormat="1" ht="11.25">
      <c r="A95" s="68"/>
      <c r="B95" s="68"/>
      <c r="C95" s="68"/>
      <c r="D95" s="68"/>
      <c r="E95" s="68"/>
      <c r="F95" s="68"/>
      <c r="G95" s="68"/>
      <c r="H95" s="68"/>
    </row>
    <row r="96" spans="1:8" s="19" customFormat="1" ht="11.25">
      <c r="A96" s="68"/>
      <c r="B96" s="68"/>
      <c r="C96" s="68"/>
      <c r="D96" s="68"/>
      <c r="E96" s="68"/>
      <c r="F96" s="68"/>
      <c r="G96" s="68"/>
      <c r="H96" s="68"/>
    </row>
    <row r="97" spans="1:8" s="19" customFormat="1" ht="11.25">
      <c r="A97" s="68"/>
      <c r="B97" s="68"/>
      <c r="C97" s="68"/>
      <c r="D97" s="68"/>
      <c r="E97" s="68"/>
      <c r="F97" s="68"/>
      <c r="G97" s="68"/>
      <c r="H97" s="68"/>
    </row>
    <row r="98" spans="1:8" s="19" customFormat="1" ht="11.25">
      <c r="A98" s="68"/>
      <c r="B98" s="68"/>
      <c r="C98" s="68"/>
      <c r="D98" s="68"/>
      <c r="E98" s="68"/>
      <c r="F98" s="68"/>
      <c r="G98" s="68"/>
      <c r="H98" s="68"/>
    </row>
    <row r="99" spans="1:8" s="19" customFormat="1" ht="11.25">
      <c r="A99" s="68"/>
      <c r="B99" s="68"/>
      <c r="C99" s="68"/>
      <c r="D99" s="68"/>
      <c r="E99" s="68"/>
      <c r="F99" s="68"/>
      <c r="G99" s="68"/>
      <c r="H99" s="68"/>
    </row>
    <row r="100" spans="1:8" s="19" customFormat="1" ht="11.25">
      <c r="A100" s="68"/>
      <c r="B100" s="68"/>
      <c r="C100" s="68"/>
      <c r="D100" s="68"/>
      <c r="E100" s="68"/>
      <c r="F100" s="68"/>
      <c r="G100" s="68"/>
      <c r="H100" s="68"/>
    </row>
    <row r="101" spans="1:8" s="19" customFormat="1" ht="11.25">
      <c r="A101" s="68"/>
      <c r="B101" s="68"/>
      <c r="C101" s="68"/>
      <c r="D101" s="68"/>
      <c r="E101" s="68"/>
      <c r="F101" s="68"/>
      <c r="G101" s="68"/>
      <c r="H101" s="68"/>
    </row>
    <row r="102" spans="1:8" s="19" customFormat="1" ht="11.25">
      <c r="A102" s="68"/>
      <c r="B102" s="68"/>
      <c r="C102" s="68"/>
      <c r="D102" s="68"/>
      <c r="E102" s="68"/>
      <c r="F102" s="68"/>
      <c r="G102" s="68"/>
      <c r="H102" s="68"/>
    </row>
    <row r="103" spans="1:8" s="19" customFormat="1" ht="11.25">
      <c r="A103" s="68"/>
      <c r="B103" s="68"/>
      <c r="C103" s="68"/>
      <c r="D103" s="68"/>
      <c r="E103" s="68"/>
      <c r="F103" s="68"/>
      <c r="G103" s="68"/>
      <c r="H103" s="68"/>
    </row>
    <row r="104" spans="1:8" s="19" customFormat="1" ht="11.25">
      <c r="A104" s="68"/>
      <c r="B104" s="68"/>
      <c r="C104" s="68"/>
      <c r="D104" s="68"/>
      <c r="E104" s="68"/>
      <c r="F104" s="68"/>
      <c r="G104" s="68"/>
      <c r="H104" s="68"/>
    </row>
    <row r="105" spans="1:8" s="19" customFormat="1" ht="11.25">
      <c r="A105" s="68"/>
      <c r="B105" s="68"/>
      <c r="C105" s="68"/>
      <c r="D105" s="68"/>
      <c r="E105" s="68"/>
      <c r="F105" s="68"/>
      <c r="G105" s="68"/>
      <c r="H105" s="68"/>
    </row>
    <row r="106" spans="1:8" s="19" customFormat="1" ht="11.25">
      <c r="A106" s="68"/>
      <c r="B106" s="68"/>
      <c r="C106" s="68"/>
      <c r="D106" s="68"/>
      <c r="E106" s="68"/>
      <c r="F106" s="68"/>
      <c r="G106" s="68"/>
      <c r="H106" s="68"/>
    </row>
    <row r="107" spans="1:8" s="19" customFormat="1" ht="11.25">
      <c r="A107" s="68"/>
      <c r="B107" s="68"/>
      <c r="C107" s="68"/>
      <c r="D107" s="68"/>
      <c r="E107" s="68"/>
      <c r="F107" s="68"/>
      <c r="G107" s="68"/>
      <c r="H107" s="68"/>
    </row>
    <row r="108" spans="1:8" s="19" customFormat="1" ht="11.25">
      <c r="A108" s="68"/>
      <c r="B108" s="68"/>
      <c r="C108" s="68"/>
      <c r="D108" s="68"/>
      <c r="E108" s="68"/>
      <c r="F108" s="68"/>
      <c r="G108" s="68"/>
      <c r="H108" s="68"/>
    </row>
    <row r="109" spans="1:8" s="19" customFormat="1" ht="11.25">
      <c r="A109" s="68"/>
      <c r="B109" s="68"/>
      <c r="C109" s="68"/>
      <c r="D109" s="68"/>
      <c r="E109" s="68"/>
      <c r="F109" s="68"/>
      <c r="G109" s="68"/>
      <c r="H109" s="68"/>
    </row>
    <row r="110" spans="1:8" s="19" customFormat="1" ht="11.25">
      <c r="A110" s="68"/>
      <c r="B110" s="68"/>
      <c r="C110" s="68"/>
      <c r="D110" s="68"/>
      <c r="E110" s="68"/>
      <c r="F110" s="68"/>
      <c r="G110" s="68"/>
      <c r="H110" s="68"/>
    </row>
    <row r="111" spans="1:8" s="19" customFormat="1" ht="11.25">
      <c r="A111" s="68"/>
      <c r="B111" s="68"/>
      <c r="C111" s="68"/>
      <c r="D111" s="68"/>
      <c r="E111" s="68"/>
      <c r="F111" s="68"/>
      <c r="G111" s="68"/>
      <c r="H111" s="68"/>
    </row>
    <row r="112" spans="1:8" s="19" customFormat="1" ht="11.25">
      <c r="A112" s="68"/>
      <c r="B112" s="68"/>
      <c r="C112" s="68"/>
      <c r="D112" s="68"/>
      <c r="E112" s="68"/>
      <c r="F112" s="68"/>
      <c r="G112" s="68"/>
      <c r="H112" s="68"/>
    </row>
    <row r="113" spans="1:8" s="19" customFormat="1" ht="11.25">
      <c r="A113" s="68"/>
      <c r="B113" s="68"/>
      <c r="C113" s="68"/>
      <c r="D113" s="68"/>
      <c r="E113" s="68"/>
      <c r="F113" s="68"/>
      <c r="G113" s="68"/>
      <c r="H113" s="68"/>
    </row>
    <row r="114" spans="1:8" s="19" customFormat="1" ht="11.25">
      <c r="A114" s="68"/>
      <c r="B114" s="68"/>
      <c r="C114" s="68"/>
      <c r="D114" s="68"/>
      <c r="E114" s="68"/>
      <c r="F114" s="68"/>
      <c r="G114" s="68"/>
      <c r="H114" s="68"/>
    </row>
    <row r="115" spans="1:8" s="19" customFormat="1" ht="11.25">
      <c r="A115" s="68"/>
      <c r="B115" s="68"/>
      <c r="C115" s="68"/>
      <c r="D115" s="68"/>
      <c r="E115" s="68"/>
      <c r="F115" s="68"/>
      <c r="G115" s="68"/>
      <c r="H115" s="68"/>
    </row>
    <row r="116" spans="1:8" s="19" customFormat="1" ht="11.25">
      <c r="A116" s="68"/>
      <c r="B116" s="68"/>
      <c r="C116" s="68"/>
      <c r="D116" s="68"/>
      <c r="E116" s="68"/>
      <c r="F116" s="68"/>
      <c r="G116" s="68"/>
      <c r="H116" s="68"/>
    </row>
    <row r="117" spans="1:8" s="19" customFormat="1" ht="11.25">
      <c r="A117" s="68"/>
      <c r="B117" s="68"/>
      <c r="C117" s="68"/>
      <c r="D117" s="68"/>
      <c r="E117" s="68"/>
      <c r="F117" s="68"/>
      <c r="G117" s="68"/>
      <c r="H117" s="68"/>
    </row>
    <row r="118" spans="1:8" s="19" customFormat="1" ht="11.25">
      <c r="A118" s="68"/>
      <c r="B118" s="68"/>
      <c r="C118" s="68"/>
      <c r="D118" s="68"/>
      <c r="E118" s="68"/>
      <c r="F118" s="68"/>
      <c r="G118" s="68"/>
      <c r="H118" s="68"/>
    </row>
    <row r="119" spans="1:8" s="19" customFormat="1" ht="11.25">
      <c r="A119" s="68"/>
      <c r="B119" s="68"/>
      <c r="C119" s="68"/>
      <c r="D119" s="68"/>
      <c r="E119" s="68"/>
      <c r="F119" s="68"/>
      <c r="G119" s="68"/>
      <c r="H119" s="68"/>
    </row>
    <row r="120" spans="1:8" s="19" customFormat="1" ht="11.25">
      <c r="A120" s="68"/>
      <c r="B120" s="68"/>
      <c r="C120" s="68"/>
      <c r="D120" s="68"/>
      <c r="E120" s="68"/>
      <c r="F120" s="68"/>
      <c r="G120" s="68"/>
      <c r="H120" s="68"/>
    </row>
    <row r="121" spans="1:8" s="19" customFormat="1" ht="11.25">
      <c r="A121" s="68"/>
      <c r="B121" s="68"/>
      <c r="C121" s="68"/>
      <c r="D121" s="68"/>
      <c r="E121" s="68"/>
      <c r="F121" s="68"/>
      <c r="G121" s="68"/>
      <c r="H121" s="68"/>
    </row>
    <row r="122" spans="1:8" s="19" customFormat="1" ht="11.25">
      <c r="A122" s="68"/>
      <c r="B122" s="68"/>
      <c r="C122" s="68"/>
      <c r="D122" s="68"/>
      <c r="E122" s="68"/>
      <c r="F122" s="68"/>
      <c r="G122" s="68"/>
      <c r="H122" s="68"/>
    </row>
    <row r="123" spans="1:8" s="19" customFormat="1" ht="11.25">
      <c r="A123" s="68"/>
      <c r="B123" s="68"/>
      <c r="C123" s="68"/>
      <c r="D123" s="68"/>
      <c r="E123" s="68"/>
      <c r="F123" s="68"/>
      <c r="G123" s="68"/>
      <c r="H123" s="68"/>
    </row>
    <row r="124" spans="1:8" s="19" customFormat="1" ht="11.25">
      <c r="A124" s="68"/>
      <c r="B124" s="68"/>
      <c r="C124" s="68"/>
      <c r="D124" s="68"/>
      <c r="E124" s="68"/>
      <c r="F124" s="68"/>
      <c r="G124" s="68"/>
      <c r="H124" s="68"/>
    </row>
    <row r="125" spans="1:8" s="19" customFormat="1" ht="11.25">
      <c r="A125" s="68"/>
      <c r="B125" s="68"/>
      <c r="C125" s="68"/>
      <c r="D125" s="68"/>
      <c r="E125" s="68"/>
      <c r="F125" s="68"/>
      <c r="G125" s="68"/>
      <c r="H125" s="68"/>
    </row>
    <row r="126" spans="1:8" s="19" customFormat="1" ht="11.25">
      <c r="A126" s="68"/>
      <c r="B126" s="68"/>
      <c r="C126" s="68"/>
      <c r="D126" s="68"/>
      <c r="E126" s="68"/>
      <c r="F126" s="68"/>
      <c r="G126" s="68"/>
      <c r="H126" s="68"/>
    </row>
    <row r="127" spans="1:8" s="19" customFormat="1" ht="11.25">
      <c r="A127" s="68"/>
      <c r="B127" s="68"/>
      <c r="C127" s="68"/>
      <c r="D127" s="68"/>
      <c r="E127" s="68"/>
      <c r="F127" s="68"/>
      <c r="G127" s="68"/>
      <c r="H127" s="68"/>
    </row>
    <row r="128" spans="1:8" s="19" customFormat="1" ht="11.25">
      <c r="A128" s="68"/>
      <c r="B128" s="68"/>
      <c r="C128" s="68"/>
      <c r="D128" s="68"/>
      <c r="E128" s="68"/>
      <c r="F128" s="68"/>
      <c r="G128" s="68"/>
      <c r="H128" s="68"/>
    </row>
    <row r="129" spans="1:8" s="19" customFormat="1" ht="11.25">
      <c r="A129" s="68"/>
      <c r="B129" s="68"/>
      <c r="C129" s="68"/>
      <c r="D129" s="68"/>
      <c r="E129" s="68"/>
      <c r="F129" s="68"/>
      <c r="G129" s="68"/>
      <c r="H129" s="68"/>
    </row>
    <row r="130" spans="1:8" s="19" customFormat="1" ht="11.25">
      <c r="A130" s="68"/>
      <c r="B130" s="68"/>
      <c r="C130" s="68"/>
      <c r="D130" s="68"/>
      <c r="E130" s="68"/>
      <c r="F130" s="68"/>
      <c r="G130" s="68"/>
      <c r="H130" s="68"/>
    </row>
    <row r="131" spans="1:8" s="19" customFormat="1" ht="11.25">
      <c r="A131" s="68"/>
      <c r="B131" s="68"/>
      <c r="C131" s="68"/>
      <c r="D131" s="68"/>
      <c r="E131" s="68"/>
      <c r="F131" s="68"/>
      <c r="G131" s="68"/>
      <c r="H131" s="68"/>
    </row>
    <row r="132" spans="1:8" s="19" customFormat="1" ht="11.25">
      <c r="A132" s="68"/>
      <c r="B132" s="68"/>
      <c r="C132" s="68"/>
      <c r="D132" s="68"/>
      <c r="E132" s="68"/>
      <c r="F132" s="68"/>
      <c r="G132" s="68"/>
      <c r="H132" s="68"/>
    </row>
    <row r="133" spans="1:8" s="19" customFormat="1" ht="11.25">
      <c r="A133" s="68"/>
      <c r="B133" s="68"/>
      <c r="C133" s="68"/>
      <c r="D133" s="68"/>
      <c r="E133" s="68"/>
      <c r="F133" s="68"/>
      <c r="G133" s="68"/>
      <c r="H133" s="68"/>
    </row>
    <row r="134" spans="1:8" s="19" customFormat="1" ht="11.25">
      <c r="A134" s="68"/>
      <c r="B134" s="68"/>
      <c r="C134" s="68"/>
      <c r="D134" s="68"/>
      <c r="E134" s="68"/>
      <c r="F134" s="68"/>
      <c r="G134" s="68"/>
      <c r="H134" s="68"/>
    </row>
    <row r="135" spans="1:8" s="19" customFormat="1" ht="11.25">
      <c r="A135" s="68"/>
      <c r="B135" s="68"/>
      <c r="C135" s="68"/>
      <c r="D135" s="68"/>
      <c r="E135" s="68"/>
      <c r="F135" s="68"/>
      <c r="G135" s="68"/>
      <c r="H135" s="68"/>
    </row>
    <row r="136" spans="1:8" s="19" customFormat="1" ht="11.25">
      <c r="A136" s="68"/>
      <c r="B136" s="68"/>
      <c r="C136" s="68"/>
      <c r="D136" s="68"/>
      <c r="E136" s="68"/>
      <c r="F136" s="68"/>
      <c r="G136" s="68"/>
      <c r="H136" s="68"/>
    </row>
    <row r="137" spans="1:8" s="19" customFormat="1" ht="11.25">
      <c r="A137" s="68"/>
      <c r="B137" s="68"/>
      <c r="C137" s="68"/>
      <c r="D137" s="68"/>
      <c r="E137" s="68"/>
      <c r="F137" s="68"/>
      <c r="G137" s="68"/>
      <c r="H137" s="68"/>
    </row>
    <row r="138" spans="1:8" s="19" customFormat="1" ht="11.25">
      <c r="A138" s="68"/>
      <c r="B138" s="68"/>
      <c r="C138" s="68"/>
      <c r="D138" s="68"/>
      <c r="E138" s="68"/>
      <c r="F138" s="68"/>
      <c r="G138" s="68"/>
      <c r="H138" s="68"/>
    </row>
  </sheetData>
  <sheetProtection/>
  <mergeCells count="9">
    <mergeCell ref="A12:B12"/>
    <mergeCell ref="A13:B13"/>
    <mergeCell ref="A11:B11"/>
    <mergeCell ref="A5:B5"/>
    <mergeCell ref="A6:B6"/>
    <mergeCell ref="A3:H3"/>
    <mergeCell ref="A9:B9"/>
    <mergeCell ref="A8:B8"/>
    <mergeCell ref="A7:B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11.83203125" style="2" customWidth="1"/>
    <col min="2" max="2" width="58.16015625" style="2" customWidth="1"/>
    <col min="3" max="3" width="18.66015625" style="2" customWidth="1"/>
    <col min="4" max="4" width="22.5" style="2" customWidth="1"/>
    <col min="5" max="5" width="20.5" style="2" customWidth="1"/>
    <col min="6" max="6" width="19" style="2" customWidth="1"/>
    <col min="7" max="8" width="15.66015625" style="2" customWidth="1"/>
  </cols>
  <sheetData>
    <row r="1" spans="1:11" ht="18">
      <c r="A1" s="145"/>
      <c r="B1" s="145"/>
      <c r="C1" s="145"/>
      <c r="D1" s="145"/>
      <c r="E1" s="145"/>
      <c r="F1" s="145"/>
      <c r="G1" s="145"/>
      <c r="H1" s="145"/>
      <c r="I1" s="45"/>
      <c r="J1" s="45"/>
      <c r="K1" s="45"/>
    </row>
    <row r="2" spans="1:11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8">
      <c r="A3" s="145"/>
      <c r="B3" s="145"/>
      <c r="C3" s="145"/>
      <c r="D3" s="145"/>
      <c r="E3" s="145"/>
      <c r="F3" s="145"/>
      <c r="G3" s="145"/>
      <c r="H3" s="145"/>
      <c r="I3" s="45"/>
      <c r="J3" s="45"/>
      <c r="K3" s="45"/>
    </row>
    <row r="4" spans="1:11" ht="15" customHeight="1">
      <c r="A4" s="306" t="s">
        <v>106</v>
      </c>
      <c r="B4" s="306"/>
      <c r="C4" s="306"/>
      <c r="D4" s="306"/>
      <c r="E4" s="306"/>
      <c r="F4" s="306"/>
      <c r="G4" s="306"/>
      <c r="H4" s="306"/>
      <c r="I4" s="55"/>
      <c r="J4" s="55"/>
      <c r="K4" s="55"/>
    </row>
    <row r="5" spans="1:11" ht="18">
      <c r="A5" s="145"/>
      <c r="B5" s="145"/>
      <c r="C5" s="145"/>
      <c r="D5" s="145"/>
      <c r="E5" s="145"/>
      <c r="F5" s="145"/>
      <c r="G5" s="145"/>
      <c r="H5" s="145"/>
      <c r="I5" s="45"/>
      <c r="J5" s="45"/>
      <c r="K5" s="45"/>
    </row>
    <row r="6" spans="1:11" ht="49.5" customHeight="1">
      <c r="A6" s="308" t="s">
        <v>11</v>
      </c>
      <c r="B6" s="308"/>
      <c r="C6" s="136" t="s">
        <v>148</v>
      </c>
      <c r="D6" s="136" t="s">
        <v>153</v>
      </c>
      <c r="E6" s="136" t="s">
        <v>13</v>
      </c>
      <c r="F6" s="136" t="s">
        <v>149</v>
      </c>
      <c r="G6" s="136" t="s">
        <v>15</v>
      </c>
      <c r="H6" s="136" t="s">
        <v>16</v>
      </c>
      <c r="I6" s="47"/>
      <c r="J6" s="47"/>
      <c r="K6" s="47"/>
    </row>
    <row r="7" spans="1:11" ht="16.5" customHeight="1">
      <c r="A7" s="309">
        <v>1</v>
      </c>
      <c r="B7" s="309"/>
      <c r="C7" s="137">
        <v>2</v>
      </c>
      <c r="D7" s="137">
        <v>3</v>
      </c>
      <c r="E7" s="137">
        <v>4</v>
      </c>
      <c r="F7" s="137">
        <v>5</v>
      </c>
      <c r="G7" s="137" t="s">
        <v>17</v>
      </c>
      <c r="H7" s="137" t="s">
        <v>18</v>
      </c>
      <c r="I7" s="19"/>
      <c r="J7" s="19"/>
      <c r="K7" s="19"/>
    </row>
    <row r="8" spans="1:11" s="19" customFormat="1" ht="21" customHeight="1">
      <c r="A8" s="63"/>
      <c r="B8" s="64" t="s">
        <v>71</v>
      </c>
      <c r="C8" s="77">
        <f>C9</f>
        <v>101139.35</v>
      </c>
      <c r="D8" s="77">
        <f>D9</f>
        <v>338688</v>
      </c>
      <c r="E8" s="77">
        <f>E9</f>
        <v>338688</v>
      </c>
      <c r="F8" s="77">
        <f>F9</f>
        <v>137373.27</v>
      </c>
      <c r="G8" s="77">
        <f>SUM(F8/C8)*100</f>
        <v>135.82573943771635</v>
      </c>
      <c r="H8" s="77">
        <f>SUM(F8/E8)*100</f>
        <v>40.560418438208615</v>
      </c>
      <c r="I8" s="49"/>
      <c r="J8" s="49"/>
      <c r="K8" s="49"/>
    </row>
    <row r="9" spans="1:11" s="19" customFormat="1" ht="22.5" customHeight="1">
      <c r="A9" s="56" t="s">
        <v>107</v>
      </c>
      <c r="B9" s="57" t="s">
        <v>108</v>
      </c>
      <c r="C9" s="146">
        <v>101139.35</v>
      </c>
      <c r="D9" s="147">
        <v>338688</v>
      </c>
      <c r="E9" s="147">
        <v>338688</v>
      </c>
      <c r="F9" s="146">
        <v>137373.27</v>
      </c>
      <c r="G9" s="77">
        <f>SUM(F9/C9)*100</f>
        <v>135.82573943771635</v>
      </c>
      <c r="H9" s="77">
        <f>SUM(F9/E9)*100</f>
        <v>40.560418438208615</v>
      </c>
      <c r="I9" s="50"/>
      <c r="J9" s="50"/>
      <c r="K9" s="50"/>
    </row>
    <row r="10" spans="1:11" s="19" customFormat="1" ht="12.75">
      <c r="A10" s="65" t="s">
        <v>109</v>
      </c>
      <c r="B10" s="66" t="s">
        <v>110</v>
      </c>
      <c r="C10" s="148">
        <v>101139.35</v>
      </c>
      <c r="D10" s="149">
        <v>338688</v>
      </c>
      <c r="E10" s="149">
        <v>338688</v>
      </c>
      <c r="F10" s="148">
        <v>137373.27</v>
      </c>
      <c r="G10" s="72">
        <f>SUM(F10/C10)*100</f>
        <v>135.82573943771635</v>
      </c>
      <c r="H10" s="72">
        <f>SUM(F10/E10)*100</f>
        <v>40.560418438208615</v>
      </c>
      <c r="I10" s="62"/>
      <c r="J10" s="62"/>
      <c r="K10" s="62"/>
    </row>
    <row r="11" spans="1:11" s="19" customFormat="1" ht="12.75">
      <c r="A11" s="51"/>
      <c r="B11" s="52"/>
      <c r="C11" s="53"/>
      <c r="D11" s="54"/>
      <c r="E11" s="54"/>
      <c r="F11" s="53"/>
      <c r="G11" s="53"/>
      <c r="H11" s="53"/>
      <c r="I11" s="51"/>
      <c r="J11" s="51"/>
      <c r="K11" s="51"/>
    </row>
    <row r="12" spans="1:11" s="19" customFormat="1" ht="12.75">
      <c r="A12" s="51"/>
      <c r="B12" s="52"/>
      <c r="C12" s="53"/>
      <c r="D12" s="54"/>
      <c r="E12" s="54"/>
      <c r="F12" s="53"/>
      <c r="G12" s="53"/>
      <c r="H12" s="53"/>
      <c r="I12" s="51"/>
      <c r="J12" s="51"/>
      <c r="K12" s="51"/>
    </row>
    <row r="13" spans="1:11" s="19" customFormat="1" ht="12.75">
      <c r="A13" s="51"/>
      <c r="B13" s="52"/>
      <c r="C13" s="53"/>
      <c r="D13" s="54"/>
      <c r="E13" s="54"/>
      <c r="F13" s="53"/>
      <c r="G13" s="53"/>
      <c r="H13" s="53"/>
      <c r="I13" s="51"/>
      <c r="J13" s="51"/>
      <c r="K13" s="51"/>
    </row>
    <row r="14" spans="1:11" s="19" customFormat="1" ht="12.75">
      <c r="A14" s="51"/>
      <c r="B14" s="52"/>
      <c r="C14" s="53"/>
      <c r="D14" s="54"/>
      <c r="E14" s="54"/>
      <c r="F14" s="53"/>
      <c r="G14" s="53"/>
      <c r="H14" s="53"/>
      <c r="I14" s="51"/>
      <c r="J14" s="51"/>
      <c r="K14" s="51"/>
    </row>
    <row r="15" spans="1:11" s="19" customFormat="1" ht="12.75">
      <c r="A15" s="51"/>
      <c r="B15" s="52"/>
      <c r="C15" s="53"/>
      <c r="D15" s="54"/>
      <c r="E15" s="54"/>
      <c r="F15" s="53"/>
      <c r="G15" s="53"/>
      <c r="H15" s="53"/>
      <c r="I15" s="51"/>
      <c r="J15" s="51"/>
      <c r="K15" s="51"/>
    </row>
    <row r="16" spans="1:11" s="19" customFormat="1" ht="12.75">
      <c r="A16" s="51"/>
      <c r="B16" s="52"/>
      <c r="C16" s="53"/>
      <c r="D16" s="54"/>
      <c r="E16" s="54"/>
      <c r="F16" s="53"/>
      <c r="G16" s="53"/>
      <c r="H16" s="53"/>
      <c r="I16" s="51"/>
      <c r="J16" s="51"/>
      <c r="K16" s="51"/>
    </row>
    <row r="17" spans="1:8" s="19" customFormat="1" ht="11.25">
      <c r="A17" s="68"/>
      <c r="B17" s="68"/>
      <c r="C17" s="68"/>
      <c r="D17" s="68"/>
      <c r="E17" s="68"/>
      <c r="F17" s="68"/>
      <c r="G17" s="68"/>
      <c r="H17" s="68"/>
    </row>
    <row r="18" spans="1:8" s="19" customFormat="1" ht="11.25">
      <c r="A18" s="68"/>
      <c r="B18" s="68"/>
      <c r="C18" s="68"/>
      <c r="D18" s="68"/>
      <c r="E18" s="68"/>
      <c r="F18" s="68"/>
      <c r="G18" s="68"/>
      <c r="H18" s="68"/>
    </row>
    <row r="19" spans="1:8" s="19" customFormat="1" ht="11.25">
      <c r="A19" s="68"/>
      <c r="B19" s="68"/>
      <c r="C19" s="68"/>
      <c r="D19" s="68"/>
      <c r="E19" s="68"/>
      <c r="F19" s="68"/>
      <c r="G19" s="68"/>
      <c r="H19" s="68"/>
    </row>
    <row r="20" spans="1:8" s="19" customFormat="1" ht="11.25">
      <c r="A20" s="68"/>
      <c r="B20" s="68"/>
      <c r="C20" s="68"/>
      <c r="D20" s="68"/>
      <c r="E20" s="68"/>
      <c r="F20" s="68"/>
      <c r="G20" s="68"/>
      <c r="H20" s="68"/>
    </row>
    <row r="21" spans="1:8" s="19" customFormat="1" ht="11.25">
      <c r="A21" s="68"/>
      <c r="B21" s="68"/>
      <c r="C21" s="68"/>
      <c r="D21" s="68"/>
      <c r="E21" s="68"/>
      <c r="F21" s="68"/>
      <c r="G21" s="68"/>
      <c r="H21" s="68"/>
    </row>
    <row r="22" spans="1:8" s="19" customFormat="1" ht="11.25">
      <c r="A22" s="68"/>
      <c r="B22" s="68"/>
      <c r="C22" s="68"/>
      <c r="D22" s="68"/>
      <c r="E22" s="68"/>
      <c r="F22" s="68"/>
      <c r="G22" s="68"/>
      <c r="H22" s="68"/>
    </row>
    <row r="23" spans="1:8" s="19" customFormat="1" ht="11.25">
      <c r="A23" s="68"/>
      <c r="B23" s="68"/>
      <c r="C23" s="68"/>
      <c r="D23" s="68"/>
      <c r="E23" s="68"/>
      <c r="F23" s="68"/>
      <c r="G23" s="68"/>
      <c r="H23" s="68"/>
    </row>
    <row r="24" spans="1:8" s="19" customFormat="1" ht="11.25">
      <c r="A24" s="68"/>
      <c r="B24" s="68"/>
      <c r="C24" s="68"/>
      <c r="D24" s="68"/>
      <c r="E24" s="68"/>
      <c r="F24" s="68"/>
      <c r="G24" s="68"/>
      <c r="H24" s="68"/>
    </row>
    <row r="25" spans="1:8" s="19" customFormat="1" ht="11.25">
      <c r="A25" s="68"/>
      <c r="B25" s="68"/>
      <c r="C25" s="68"/>
      <c r="D25" s="68"/>
      <c r="E25" s="68"/>
      <c r="F25" s="68"/>
      <c r="G25" s="68"/>
      <c r="H25" s="68"/>
    </row>
    <row r="26" spans="1:8" s="19" customFormat="1" ht="11.25">
      <c r="A26" s="68"/>
      <c r="B26" s="68"/>
      <c r="C26" s="68"/>
      <c r="D26" s="68"/>
      <c r="E26" s="68"/>
      <c r="F26" s="68"/>
      <c r="G26" s="68"/>
      <c r="H26" s="68"/>
    </row>
    <row r="27" spans="1:8" s="19" customFormat="1" ht="11.25">
      <c r="A27" s="68"/>
      <c r="B27" s="68"/>
      <c r="C27" s="68"/>
      <c r="D27" s="68"/>
      <c r="E27" s="68"/>
      <c r="F27" s="68"/>
      <c r="G27" s="68"/>
      <c r="H27" s="68"/>
    </row>
  </sheetData>
  <sheetProtection/>
  <mergeCells count="4">
    <mergeCell ref="A2:K2"/>
    <mergeCell ref="A6:B6"/>
    <mergeCell ref="A7:B7"/>
    <mergeCell ref="A4:H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0" sqref="E20"/>
    </sheetView>
  </sheetViews>
  <sheetFormatPr defaultColWidth="9.33203125" defaultRowHeight="11.25"/>
  <cols>
    <col min="1" max="8" width="20.66015625" style="0" customWidth="1"/>
  </cols>
  <sheetData>
    <row r="1" spans="1:11" ht="1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8">
      <c r="A3" s="44"/>
      <c r="B3" s="44"/>
      <c r="C3" s="44"/>
      <c r="D3" s="44"/>
      <c r="E3" s="44"/>
      <c r="F3" s="44"/>
      <c r="G3" s="44"/>
      <c r="H3" s="44"/>
      <c r="I3" s="45"/>
      <c r="J3" s="45"/>
      <c r="K3" s="45"/>
    </row>
    <row r="4" spans="1:11" ht="15" customHeight="1">
      <c r="A4" s="307" t="s">
        <v>111</v>
      </c>
      <c r="B4" s="307"/>
      <c r="C4" s="307"/>
      <c r="D4" s="307"/>
      <c r="E4" s="307"/>
      <c r="F4" s="307"/>
      <c r="G4" s="307"/>
      <c r="H4" s="307"/>
      <c r="I4" s="55"/>
      <c r="J4" s="55"/>
      <c r="K4" s="55"/>
    </row>
    <row r="5" spans="1:11" ht="18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</row>
    <row r="6" spans="1:11" ht="35.25" customHeight="1">
      <c r="A6" s="310" t="s">
        <v>11</v>
      </c>
      <c r="B6" s="310"/>
      <c r="C6" s="46">
        <f aca="true" t="shared" si="0" ref="C6:H6">UPPER(C9)</f>
      </c>
      <c r="D6" s="46">
        <f t="shared" si="0"/>
      </c>
      <c r="E6" s="46">
        <f t="shared" si="0"/>
      </c>
      <c r="F6" s="46">
        <f t="shared" si="0"/>
      </c>
      <c r="G6" s="46">
        <f t="shared" si="0"/>
      </c>
      <c r="H6" s="46">
        <f t="shared" si="0"/>
      </c>
      <c r="I6" s="47"/>
      <c r="J6" s="47"/>
      <c r="K6" s="47"/>
    </row>
    <row r="7" spans="1:11" ht="21" customHeight="1">
      <c r="A7" s="311">
        <v>1</v>
      </c>
      <c r="B7" s="311"/>
      <c r="C7" s="48">
        <v>2</v>
      </c>
      <c r="D7" s="48">
        <v>3</v>
      </c>
      <c r="E7" s="48">
        <v>4.33333333333333</v>
      </c>
      <c r="F7" s="48">
        <v>5.08333333333333</v>
      </c>
      <c r="G7" s="48">
        <v>6</v>
      </c>
      <c r="H7" s="48">
        <v>7</v>
      </c>
      <c r="I7" s="19"/>
      <c r="J7" s="19"/>
      <c r="K7" s="19"/>
    </row>
    <row r="8" spans="1:11" ht="12.75" hidden="1">
      <c r="A8" s="58"/>
      <c r="B8" s="59" t="s">
        <v>71</v>
      </c>
      <c r="C8" s="60" t="e">
        <f>#REF!</f>
        <v>#REF!</v>
      </c>
      <c r="D8" s="60" t="e">
        <f>#REF!</f>
        <v>#REF!</v>
      </c>
      <c r="E8" s="60" t="e">
        <f>#REF!</f>
        <v>#REF!</v>
      </c>
      <c r="F8" s="60" t="e">
        <f>#REF!</f>
        <v>#REF!</v>
      </c>
      <c r="G8" s="60" t="e">
        <f>#REF!</f>
        <v>#REF!</v>
      </c>
      <c r="H8" s="60" t="e">
        <f>#REF!</f>
        <v>#REF!</v>
      </c>
      <c r="I8" s="49"/>
      <c r="J8" s="49"/>
      <c r="K8" s="49"/>
    </row>
    <row r="9" spans="1:11" ht="11.25" hidden="1">
      <c r="A9" s="67" t="s">
        <v>61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 customHeight="1">
      <c r="A10" s="51"/>
      <c r="B10" s="52"/>
      <c r="C10" s="53"/>
      <c r="D10" s="54"/>
      <c r="E10" s="54"/>
      <c r="F10" s="53"/>
      <c r="G10" s="53"/>
      <c r="H10" s="53"/>
      <c r="I10" s="51"/>
      <c r="J10" s="51"/>
      <c r="K10" s="51"/>
    </row>
    <row r="11" spans="1:11" ht="12.75">
      <c r="A11" s="51"/>
      <c r="B11" s="52"/>
      <c r="C11" s="53"/>
      <c r="D11" s="54"/>
      <c r="E11" s="54"/>
      <c r="F11" s="53"/>
      <c r="G11" s="53"/>
      <c r="H11" s="53"/>
      <c r="I11" s="51"/>
      <c r="J11" s="51"/>
      <c r="K11" s="51"/>
    </row>
    <row r="12" spans="1:11" ht="12.75">
      <c r="A12" s="51"/>
      <c r="B12" s="52"/>
      <c r="C12" s="53"/>
      <c r="D12" s="54"/>
      <c r="E12" s="54"/>
      <c r="F12" s="53"/>
      <c r="G12" s="53"/>
      <c r="H12" s="53"/>
      <c r="I12" s="51"/>
      <c r="J12" s="51"/>
      <c r="K12" s="51"/>
    </row>
    <row r="13" spans="1:11" ht="12.75">
      <c r="A13" s="51"/>
      <c r="B13" s="52"/>
      <c r="C13" s="53"/>
      <c r="D13" s="54"/>
      <c r="E13" s="54"/>
      <c r="F13" s="53"/>
      <c r="G13" s="53"/>
      <c r="H13" s="53"/>
      <c r="I13" s="51"/>
      <c r="J13" s="51"/>
      <c r="K13" s="51"/>
    </row>
    <row r="14" spans="1:11" ht="12.75">
      <c r="A14" s="51"/>
      <c r="B14" s="52"/>
      <c r="C14" s="53"/>
      <c r="D14" s="54"/>
      <c r="E14" s="54"/>
      <c r="F14" s="53"/>
      <c r="G14" s="53"/>
      <c r="H14" s="53"/>
      <c r="I14" s="51"/>
      <c r="J14" s="51"/>
      <c r="K14" s="51"/>
    </row>
    <row r="15" spans="1:11" ht="12.75">
      <c r="A15" s="51"/>
      <c r="B15" s="52"/>
      <c r="C15" s="53"/>
      <c r="D15" s="54"/>
      <c r="E15" s="54"/>
      <c r="F15" s="53"/>
      <c r="G15" s="53"/>
      <c r="H15" s="53"/>
      <c r="I15" s="51"/>
      <c r="J15" s="51"/>
      <c r="K15" s="51"/>
    </row>
    <row r="16" spans="1:11" ht="12.75">
      <c r="A16" s="51"/>
      <c r="B16" s="52"/>
      <c r="C16" s="53"/>
      <c r="D16" s="54"/>
      <c r="E16" s="54"/>
      <c r="F16" s="53"/>
      <c r="G16" s="53"/>
      <c r="H16" s="53"/>
      <c r="I16" s="51"/>
      <c r="J16" s="51"/>
      <c r="K16" s="51"/>
    </row>
    <row r="17" spans="1:11" ht="12.75">
      <c r="A17" s="51"/>
      <c r="B17" s="52"/>
      <c r="C17" s="53"/>
      <c r="D17" s="54"/>
      <c r="E17" s="54"/>
      <c r="F17" s="53"/>
      <c r="G17" s="53"/>
      <c r="H17" s="53"/>
      <c r="I17" s="51"/>
      <c r="J17" s="51"/>
      <c r="K17" s="51"/>
    </row>
    <row r="18" spans="1:11" ht="12.75">
      <c r="A18" s="51"/>
      <c r="B18" s="52"/>
      <c r="C18" s="53"/>
      <c r="D18" s="54"/>
      <c r="E18" s="54"/>
      <c r="F18" s="53"/>
      <c r="G18" s="53"/>
      <c r="H18" s="53"/>
      <c r="I18" s="51"/>
      <c r="J18" s="51"/>
      <c r="K18" s="51"/>
    </row>
    <row r="19" spans="1:11" ht="12.75">
      <c r="A19" s="51"/>
      <c r="B19" s="52"/>
      <c r="C19" s="53"/>
      <c r="D19" s="54"/>
      <c r="E19" s="54"/>
      <c r="F19" s="53"/>
      <c r="G19" s="53"/>
      <c r="H19" s="53"/>
      <c r="I19" s="51"/>
      <c r="J19" s="51"/>
      <c r="K19" s="51"/>
    </row>
    <row r="20" spans="1:11" ht="12.75">
      <c r="A20" s="51"/>
      <c r="B20" s="52"/>
      <c r="C20" s="53"/>
      <c r="D20" s="54"/>
      <c r="E20" s="54"/>
      <c r="F20" s="53"/>
      <c r="G20" s="53"/>
      <c r="H20" s="53"/>
      <c r="I20" s="51"/>
      <c r="J20" s="51"/>
      <c r="K20" s="51"/>
    </row>
    <row r="21" spans="1:11" ht="12.75">
      <c r="A21" s="51"/>
      <c r="B21" s="52"/>
      <c r="C21" s="53"/>
      <c r="D21" s="54"/>
      <c r="E21" s="54"/>
      <c r="F21" s="53"/>
      <c r="G21" s="53"/>
      <c r="H21" s="53"/>
      <c r="I21" s="51"/>
      <c r="J21" s="51"/>
      <c r="K21" s="51"/>
    </row>
    <row r="22" spans="1:11" ht="12.75">
      <c r="A22" s="51"/>
      <c r="B22" s="52"/>
      <c r="C22" s="53"/>
      <c r="D22" s="54"/>
      <c r="E22" s="54"/>
      <c r="F22" s="53"/>
      <c r="G22" s="53"/>
      <c r="H22" s="53"/>
      <c r="I22" s="51"/>
      <c r="J22" s="51"/>
      <c r="K22" s="51"/>
    </row>
    <row r="23" spans="1:11" ht="12.75">
      <c r="A23" s="51"/>
      <c r="B23" s="52"/>
      <c r="C23" s="53"/>
      <c r="D23" s="54"/>
      <c r="E23" s="54"/>
      <c r="F23" s="53"/>
      <c r="G23" s="53"/>
      <c r="H23" s="53"/>
      <c r="I23" s="51"/>
      <c r="J23" s="51"/>
      <c r="K23" s="51"/>
    </row>
  </sheetData>
  <sheetProtection/>
  <mergeCells count="4">
    <mergeCell ref="A2:K2"/>
    <mergeCell ref="A6:B6"/>
    <mergeCell ref="A7:B7"/>
    <mergeCell ref="A4:H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5" sqref="A5"/>
    </sheetView>
  </sheetViews>
  <sheetFormatPr defaultColWidth="9.33203125" defaultRowHeight="11.25"/>
  <cols>
    <col min="1" max="8" width="20.66015625" style="0" customWidth="1"/>
  </cols>
  <sheetData>
    <row r="1" spans="1:11" ht="1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8">
      <c r="A3" s="44"/>
      <c r="B3" s="44"/>
      <c r="C3" s="44"/>
      <c r="D3" s="44"/>
      <c r="E3" s="44"/>
      <c r="F3" s="44"/>
      <c r="G3" s="44"/>
      <c r="H3" s="44"/>
      <c r="I3" s="45"/>
      <c r="J3" s="45"/>
      <c r="K3" s="45"/>
    </row>
    <row r="4" spans="1:11" ht="15" customHeight="1">
      <c r="A4" s="307" t="s">
        <v>112</v>
      </c>
      <c r="B4" s="307"/>
      <c r="C4" s="307"/>
      <c r="D4" s="307"/>
      <c r="E4" s="307"/>
      <c r="F4" s="307"/>
      <c r="G4" s="307"/>
      <c r="H4" s="307"/>
      <c r="I4" s="55"/>
      <c r="J4" s="55"/>
      <c r="K4" s="55"/>
    </row>
    <row r="5" spans="1:11" ht="18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</row>
    <row r="6" spans="1:11" ht="35.25" customHeight="1">
      <c r="A6" s="310" t="s">
        <v>11</v>
      </c>
      <c r="B6" s="310"/>
      <c r="C6" s="46">
        <f aca="true" t="shared" si="0" ref="C6:H6">UPPER(C9)</f>
      </c>
      <c r="D6" s="46">
        <f t="shared" si="0"/>
      </c>
      <c r="E6" s="46">
        <f t="shared" si="0"/>
      </c>
      <c r="F6" s="46">
        <f t="shared" si="0"/>
      </c>
      <c r="G6" s="46">
        <f t="shared" si="0"/>
      </c>
      <c r="H6" s="46">
        <f t="shared" si="0"/>
      </c>
      <c r="I6" s="47"/>
      <c r="J6" s="47"/>
      <c r="K6" s="47"/>
    </row>
    <row r="7" spans="1:11" ht="21" customHeight="1">
      <c r="A7" s="311">
        <v>1</v>
      </c>
      <c r="B7" s="311"/>
      <c r="C7" s="48">
        <v>2</v>
      </c>
      <c r="D7" s="48">
        <v>3</v>
      </c>
      <c r="E7" s="48">
        <v>4.33333333333333</v>
      </c>
      <c r="F7" s="48">
        <v>5.08333333333333</v>
      </c>
      <c r="G7" s="48">
        <v>6</v>
      </c>
      <c r="H7" s="48">
        <v>7</v>
      </c>
      <c r="I7" s="19"/>
      <c r="J7" s="19"/>
      <c r="K7" s="19"/>
    </row>
    <row r="8" spans="1:11" ht="12.75" hidden="1">
      <c r="A8" s="58"/>
      <c r="B8" s="59" t="s">
        <v>71</v>
      </c>
      <c r="C8" s="60" t="e">
        <f>#REF!</f>
        <v>#REF!</v>
      </c>
      <c r="D8" s="60" t="e">
        <f>#REF!</f>
        <v>#REF!</v>
      </c>
      <c r="E8" s="60" t="e">
        <f>#REF!</f>
        <v>#REF!</v>
      </c>
      <c r="F8" s="60" t="e">
        <f>#REF!</f>
        <v>#REF!</v>
      </c>
      <c r="G8" s="60" t="e">
        <f>#REF!</f>
        <v>#REF!</v>
      </c>
      <c r="H8" s="60" t="e">
        <f>#REF!</f>
        <v>#REF!</v>
      </c>
      <c r="I8" s="49"/>
      <c r="J8" s="49"/>
      <c r="K8" s="49"/>
    </row>
    <row r="9" spans="1:11" ht="11.25" hidden="1">
      <c r="A9" s="67" t="s">
        <v>61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 customHeight="1">
      <c r="A10" s="51"/>
      <c r="B10" s="52"/>
      <c r="C10" s="53"/>
      <c r="D10" s="54"/>
      <c r="E10" s="54"/>
      <c r="F10" s="53"/>
      <c r="G10" s="53"/>
      <c r="H10" s="53"/>
      <c r="I10" s="51"/>
      <c r="J10" s="51"/>
      <c r="K10" s="51"/>
    </row>
    <row r="11" spans="1:11" ht="12.75">
      <c r="A11" s="51"/>
      <c r="B11" s="52"/>
      <c r="C11" s="53"/>
      <c r="D11" s="54"/>
      <c r="E11" s="54"/>
      <c r="F11" s="53"/>
      <c r="G11" s="53"/>
      <c r="H11" s="53"/>
      <c r="I11" s="51"/>
      <c r="J11" s="51"/>
      <c r="K11" s="51"/>
    </row>
    <row r="12" spans="1:11" ht="12.75">
      <c r="A12" s="51"/>
      <c r="B12" s="52"/>
      <c r="C12" s="53"/>
      <c r="D12" s="54"/>
      <c r="E12" s="54"/>
      <c r="F12" s="53"/>
      <c r="G12" s="53"/>
      <c r="H12" s="53"/>
      <c r="I12" s="51"/>
      <c r="J12" s="51"/>
      <c r="K12" s="51"/>
    </row>
    <row r="13" spans="1:11" ht="12.75">
      <c r="A13" s="51"/>
      <c r="B13" s="52"/>
      <c r="C13" s="53"/>
      <c r="D13" s="54"/>
      <c r="E13" s="54"/>
      <c r="F13" s="53"/>
      <c r="G13" s="53"/>
      <c r="H13" s="53"/>
      <c r="I13" s="51"/>
      <c r="J13" s="51"/>
      <c r="K13" s="51"/>
    </row>
    <row r="14" spans="1:11" ht="12.75">
      <c r="A14" s="51"/>
      <c r="B14" s="52"/>
      <c r="C14" s="53"/>
      <c r="D14" s="54"/>
      <c r="E14" s="54"/>
      <c r="F14" s="53"/>
      <c r="G14" s="53"/>
      <c r="H14" s="53"/>
      <c r="I14" s="51"/>
      <c r="J14" s="51"/>
      <c r="K14" s="51"/>
    </row>
    <row r="15" spans="1:11" ht="12.75">
      <c r="A15" s="51"/>
      <c r="B15" s="52"/>
      <c r="C15" s="53"/>
      <c r="D15" s="54"/>
      <c r="E15" s="54"/>
      <c r="F15" s="53"/>
      <c r="G15" s="53"/>
      <c r="H15" s="53"/>
      <c r="I15" s="51"/>
      <c r="J15" s="51"/>
      <c r="K15" s="51"/>
    </row>
    <row r="16" spans="1:11" ht="12.75">
      <c r="A16" s="51"/>
      <c r="B16" s="52"/>
      <c r="C16" s="53"/>
      <c r="D16" s="54"/>
      <c r="E16" s="54"/>
      <c r="F16" s="53"/>
      <c r="G16" s="53"/>
      <c r="H16" s="53"/>
      <c r="I16" s="51"/>
      <c r="J16" s="51"/>
      <c r="K16" s="51"/>
    </row>
    <row r="17" spans="1:11" ht="12.75">
      <c r="A17" s="51"/>
      <c r="B17" s="52"/>
      <c r="C17" s="53"/>
      <c r="D17" s="54"/>
      <c r="E17" s="54"/>
      <c r="F17" s="53"/>
      <c r="G17" s="53"/>
      <c r="H17" s="53"/>
      <c r="I17" s="51"/>
      <c r="J17" s="51"/>
      <c r="K17" s="51"/>
    </row>
    <row r="18" spans="1:11" ht="12.75">
      <c r="A18" s="51"/>
      <c r="B18" s="52"/>
      <c r="C18" s="53"/>
      <c r="D18" s="54"/>
      <c r="E18" s="54"/>
      <c r="F18" s="53"/>
      <c r="G18" s="53"/>
      <c r="H18" s="53"/>
      <c r="I18" s="51"/>
      <c r="J18" s="51"/>
      <c r="K18" s="51"/>
    </row>
    <row r="19" spans="1:11" ht="12.75">
      <c r="A19" s="51"/>
      <c r="B19" s="52"/>
      <c r="C19" s="53"/>
      <c r="D19" s="54"/>
      <c r="E19" s="54"/>
      <c r="F19" s="53"/>
      <c r="G19" s="53"/>
      <c r="H19" s="53"/>
      <c r="I19" s="51"/>
      <c r="J19" s="51"/>
      <c r="K19" s="51"/>
    </row>
    <row r="20" spans="1:11" ht="12.75">
      <c r="A20" s="51"/>
      <c r="B20" s="52"/>
      <c r="C20" s="53"/>
      <c r="D20" s="54"/>
      <c r="E20" s="54"/>
      <c r="F20" s="53"/>
      <c r="G20" s="53"/>
      <c r="H20" s="53"/>
      <c r="I20" s="51"/>
      <c r="J20" s="51"/>
      <c r="K20" s="51"/>
    </row>
    <row r="21" spans="1:11" ht="12.75">
      <c r="A21" s="51"/>
      <c r="B21" s="52"/>
      <c r="C21" s="53"/>
      <c r="D21" s="54"/>
      <c r="E21" s="54"/>
      <c r="F21" s="53"/>
      <c r="G21" s="53"/>
      <c r="H21" s="53"/>
      <c r="I21" s="51"/>
      <c r="J21" s="51"/>
      <c r="K21" s="51"/>
    </row>
    <row r="22" spans="1:11" ht="12.75">
      <c r="A22" s="51"/>
      <c r="B22" s="52"/>
      <c r="C22" s="53"/>
      <c r="D22" s="54"/>
      <c r="E22" s="54"/>
      <c r="F22" s="53"/>
      <c r="G22" s="53"/>
      <c r="H22" s="53"/>
      <c r="I22" s="51"/>
      <c r="J22" s="51"/>
      <c r="K22" s="51"/>
    </row>
    <row r="23" spans="1:11" ht="12.75">
      <c r="A23" s="51"/>
      <c r="B23" s="52"/>
      <c r="C23" s="53"/>
      <c r="D23" s="54"/>
      <c r="E23" s="54"/>
      <c r="F23" s="53"/>
      <c r="G23" s="53"/>
      <c r="H23" s="53"/>
      <c r="I23" s="51"/>
      <c r="J23" s="51"/>
      <c r="K23" s="51"/>
    </row>
  </sheetData>
  <sheetProtection/>
  <mergeCells count="4">
    <mergeCell ref="A2:K2"/>
    <mergeCell ref="A4:H4"/>
    <mergeCell ref="A6:B6"/>
    <mergeCell ref="A7:B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20.33203125" style="2" customWidth="1"/>
    <col min="2" max="2" width="60.16015625" style="2" customWidth="1"/>
    <col min="3" max="3" width="26.5" style="2" customWidth="1"/>
    <col min="4" max="4" width="24.5" style="2" customWidth="1"/>
    <col min="5" max="5" width="33.5" style="2" customWidth="1"/>
    <col min="6" max="6" width="14.66015625" style="2" customWidth="1"/>
    <col min="7" max="13" width="9.16015625" style="19" customWidth="1"/>
  </cols>
  <sheetData>
    <row r="1" spans="1:13" s="98" customFormat="1" ht="18">
      <c r="A1" s="145"/>
      <c r="B1" s="145"/>
      <c r="C1" s="145"/>
      <c r="D1" s="145"/>
      <c r="E1" s="145"/>
      <c r="F1" s="145"/>
      <c r="G1" s="100"/>
      <c r="H1" s="100"/>
      <c r="I1" s="100"/>
      <c r="J1" s="97"/>
      <c r="K1" s="97"/>
      <c r="L1" s="97"/>
      <c r="M1" s="97"/>
    </row>
    <row r="2" spans="1:13" s="98" customFormat="1" ht="15" customHeight="1">
      <c r="A2" s="306" t="s">
        <v>113</v>
      </c>
      <c r="B2" s="306"/>
      <c r="C2" s="306"/>
      <c r="D2" s="306"/>
      <c r="E2" s="306"/>
      <c r="F2" s="306"/>
      <c r="G2" s="99"/>
      <c r="H2" s="99"/>
      <c r="I2" s="99"/>
      <c r="J2" s="97"/>
      <c r="K2" s="97"/>
      <c r="L2" s="97"/>
      <c r="M2" s="97"/>
    </row>
    <row r="3" spans="1:13" s="98" customFormat="1" ht="15" customHeight="1">
      <c r="A3" s="306" t="s">
        <v>114</v>
      </c>
      <c r="B3" s="306"/>
      <c r="C3" s="306"/>
      <c r="D3" s="306"/>
      <c r="E3" s="306"/>
      <c r="F3" s="306"/>
      <c r="G3" s="99"/>
      <c r="H3" s="99"/>
      <c r="I3" s="99"/>
      <c r="J3" s="97"/>
      <c r="K3" s="97"/>
      <c r="L3" s="97"/>
      <c r="M3" s="97"/>
    </row>
    <row r="4" spans="1:13" s="98" customFormat="1" ht="18">
      <c r="A4" s="145"/>
      <c r="B4" s="145"/>
      <c r="C4" s="145"/>
      <c r="D4" s="145"/>
      <c r="E4" s="145"/>
      <c r="F4" s="145"/>
      <c r="G4" s="100"/>
      <c r="H4" s="100"/>
      <c r="I4" s="100"/>
      <c r="J4" s="97"/>
      <c r="K4" s="97"/>
      <c r="L4" s="97"/>
      <c r="M4" s="97"/>
    </row>
    <row r="5" spans="1:13" s="103" customFormat="1" ht="51.75" customHeight="1">
      <c r="A5" s="304" t="s">
        <v>11</v>
      </c>
      <c r="B5" s="304"/>
      <c r="C5" s="136" t="s">
        <v>153</v>
      </c>
      <c r="D5" s="136" t="s">
        <v>13</v>
      </c>
      <c r="E5" s="136" t="s">
        <v>149</v>
      </c>
      <c r="F5" s="136" t="s">
        <v>16</v>
      </c>
      <c r="G5" s="101"/>
      <c r="H5" s="101"/>
      <c r="I5" s="101"/>
      <c r="J5" s="102"/>
      <c r="K5" s="102"/>
      <c r="L5" s="102"/>
      <c r="M5" s="102"/>
    </row>
    <row r="6" spans="1:13" s="98" customFormat="1" ht="14.25" customHeight="1">
      <c r="A6" s="305">
        <v>1</v>
      </c>
      <c r="B6" s="305"/>
      <c r="C6" s="137">
        <v>2</v>
      </c>
      <c r="D6" s="137">
        <v>3</v>
      </c>
      <c r="E6" s="137">
        <v>4</v>
      </c>
      <c r="F6" s="137" t="s">
        <v>150</v>
      </c>
      <c r="G6" s="97"/>
      <c r="H6" s="97"/>
      <c r="I6" s="97"/>
      <c r="J6" s="97"/>
      <c r="K6" s="97"/>
      <c r="L6" s="97"/>
      <c r="M6" s="97"/>
    </row>
    <row r="7" spans="1:13" s="98" customFormat="1" ht="15" customHeight="1">
      <c r="A7" s="76" t="s">
        <v>115</v>
      </c>
      <c r="B7" s="85" t="s">
        <v>116</v>
      </c>
      <c r="C7" s="78">
        <v>338688</v>
      </c>
      <c r="D7" s="78">
        <v>338688</v>
      </c>
      <c r="E7" s="77">
        <v>137373.27</v>
      </c>
      <c r="F7" s="77">
        <f aca="true" t="shared" si="0" ref="F7:F13">SUM(E7/D7)*100</f>
        <v>40.560418438208615</v>
      </c>
      <c r="G7" s="104"/>
      <c r="H7" s="104"/>
      <c r="I7" s="104"/>
      <c r="J7" s="97"/>
      <c r="K7" s="97"/>
      <c r="L7" s="97"/>
      <c r="M7" s="97"/>
    </row>
    <row r="8" spans="1:13" s="98" customFormat="1" ht="15" customHeight="1">
      <c r="A8" s="86" t="s">
        <v>105</v>
      </c>
      <c r="B8" s="87" t="s">
        <v>104</v>
      </c>
      <c r="C8" s="84">
        <v>338688</v>
      </c>
      <c r="D8" s="84">
        <v>338688</v>
      </c>
      <c r="E8" s="82">
        <v>137373.27</v>
      </c>
      <c r="F8" s="72">
        <f t="shared" si="0"/>
        <v>40.560418438208615</v>
      </c>
      <c r="G8" s="105"/>
      <c r="H8" s="105"/>
      <c r="I8" s="105"/>
      <c r="J8" s="97"/>
      <c r="K8" s="97"/>
      <c r="L8" s="97"/>
      <c r="M8" s="97"/>
    </row>
    <row r="9" spans="1:9" ht="15" customHeight="1">
      <c r="A9" s="79" t="s">
        <v>117</v>
      </c>
      <c r="B9" s="80" t="s">
        <v>143</v>
      </c>
      <c r="C9" s="78">
        <v>338688</v>
      </c>
      <c r="D9" s="78">
        <v>338688</v>
      </c>
      <c r="E9" s="77">
        <v>137373.27</v>
      </c>
      <c r="F9" s="77">
        <f t="shared" si="0"/>
        <v>40.560418438208615</v>
      </c>
      <c r="G9" s="51"/>
      <c r="H9" s="51"/>
      <c r="I9" s="51"/>
    </row>
    <row r="10" spans="1:9" ht="26.25" customHeight="1">
      <c r="A10" s="88" t="s">
        <v>118</v>
      </c>
      <c r="B10" s="89" t="s">
        <v>144</v>
      </c>
      <c r="C10" s="78">
        <v>338688</v>
      </c>
      <c r="D10" s="78">
        <v>338688</v>
      </c>
      <c r="E10" s="77">
        <v>137373.27</v>
      </c>
      <c r="F10" s="77">
        <f t="shared" si="0"/>
        <v>40.560418438208615</v>
      </c>
      <c r="G10" s="51"/>
      <c r="H10" s="51"/>
      <c r="I10" s="51"/>
    </row>
    <row r="11" spans="1:9" ht="15" customHeight="1">
      <c r="A11" s="90" t="s">
        <v>119</v>
      </c>
      <c r="B11" s="91" t="s">
        <v>145</v>
      </c>
      <c r="C11" s="78">
        <v>335900</v>
      </c>
      <c r="D11" s="78">
        <v>335900</v>
      </c>
      <c r="E11" s="77">
        <v>137373.27</v>
      </c>
      <c r="F11" s="77">
        <f t="shared" si="0"/>
        <v>40.897073533789815</v>
      </c>
      <c r="G11" s="51"/>
      <c r="H11" s="51"/>
      <c r="I11" s="51"/>
    </row>
    <row r="12" spans="1:13" s="2" customFormat="1" ht="15" customHeight="1">
      <c r="A12" s="92" t="s">
        <v>105</v>
      </c>
      <c r="B12" s="37" t="s">
        <v>146</v>
      </c>
      <c r="C12" s="71">
        <v>335900</v>
      </c>
      <c r="D12" s="71">
        <v>335900</v>
      </c>
      <c r="E12" s="72">
        <v>137373.27</v>
      </c>
      <c r="F12" s="72">
        <f t="shared" si="0"/>
        <v>40.897073533789815</v>
      </c>
      <c r="G12" s="51"/>
      <c r="H12" s="51"/>
      <c r="I12" s="51"/>
      <c r="J12" s="68"/>
      <c r="K12" s="68"/>
      <c r="L12" s="68"/>
      <c r="M12" s="68"/>
    </row>
    <row r="13" spans="1:13" s="2" customFormat="1" ht="15" customHeight="1">
      <c r="A13" s="93" t="s">
        <v>120</v>
      </c>
      <c r="B13" s="37" t="s">
        <v>72</v>
      </c>
      <c r="C13" s="71">
        <v>233197</v>
      </c>
      <c r="D13" s="71">
        <v>233197</v>
      </c>
      <c r="E13" s="72">
        <v>107605.81</v>
      </c>
      <c r="F13" s="72">
        <f t="shared" si="0"/>
        <v>46.14373684052539</v>
      </c>
      <c r="G13" s="51"/>
      <c r="H13" s="51"/>
      <c r="I13" s="51"/>
      <c r="J13" s="68"/>
      <c r="K13" s="68"/>
      <c r="L13" s="68"/>
      <c r="M13" s="68"/>
    </row>
    <row r="14" spans="1:9" ht="15" customHeight="1">
      <c r="A14" s="94" t="s">
        <v>121</v>
      </c>
      <c r="B14" s="37" t="s">
        <v>74</v>
      </c>
      <c r="C14" s="142"/>
      <c r="D14" s="142"/>
      <c r="E14" s="82">
        <v>76470.74</v>
      </c>
      <c r="F14" s="77"/>
      <c r="G14" s="51"/>
      <c r="H14" s="51"/>
      <c r="I14" s="51"/>
    </row>
    <row r="15" spans="1:6" ht="15" customHeight="1">
      <c r="A15" s="94" t="s">
        <v>122</v>
      </c>
      <c r="B15" s="37" t="s">
        <v>75</v>
      </c>
      <c r="C15" s="142"/>
      <c r="D15" s="142"/>
      <c r="E15" s="82">
        <v>14473.84</v>
      </c>
      <c r="F15" s="77"/>
    </row>
    <row r="16" spans="1:6" ht="15" customHeight="1">
      <c r="A16" s="94" t="s">
        <v>123</v>
      </c>
      <c r="B16" s="37" t="s">
        <v>76</v>
      </c>
      <c r="C16" s="142"/>
      <c r="D16" s="142"/>
      <c r="E16" s="82">
        <v>1655.38</v>
      </c>
      <c r="F16" s="77"/>
    </row>
    <row r="17" spans="1:6" ht="15" customHeight="1">
      <c r="A17" s="94" t="s">
        <v>124</v>
      </c>
      <c r="B17" s="37" t="s">
        <v>78</v>
      </c>
      <c r="C17" s="142"/>
      <c r="D17" s="142"/>
      <c r="E17" s="82">
        <v>15005.85</v>
      </c>
      <c r="F17" s="77"/>
    </row>
    <row r="18" spans="1:13" s="2" customFormat="1" ht="15" customHeight="1">
      <c r="A18" s="93" t="s">
        <v>125</v>
      </c>
      <c r="B18" s="37" t="s">
        <v>79</v>
      </c>
      <c r="C18" s="71">
        <v>101798</v>
      </c>
      <c r="D18" s="71">
        <v>101798</v>
      </c>
      <c r="E18" s="72">
        <v>29751.55</v>
      </c>
      <c r="F18" s="72">
        <f>SUM(E18/D18)*100</f>
        <v>29.226065345095186</v>
      </c>
      <c r="G18" s="68"/>
      <c r="H18" s="68"/>
      <c r="I18" s="68"/>
      <c r="J18" s="68"/>
      <c r="K18" s="68"/>
      <c r="L18" s="68"/>
      <c r="M18" s="68"/>
    </row>
    <row r="19" spans="1:6" ht="15" customHeight="1">
      <c r="A19" s="94" t="s">
        <v>126</v>
      </c>
      <c r="B19" s="37" t="s">
        <v>81</v>
      </c>
      <c r="C19" s="142"/>
      <c r="D19" s="142"/>
      <c r="E19" s="82">
        <v>15359.92</v>
      </c>
      <c r="F19" s="77"/>
    </row>
    <row r="20" spans="1:6" ht="15" customHeight="1">
      <c r="A20" s="94" t="s">
        <v>127</v>
      </c>
      <c r="B20" s="37" t="s">
        <v>82</v>
      </c>
      <c r="C20" s="142"/>
      <c r="D20" s="142"/>
      <c r="E20" s="82">
        <v>1154.7</v>
      </c>
      <c r="F20" s="77"/>
    </row>
    <row r="21" spans="1:6" ht="15" customHeight="1">
      <c r="A21" s="94" t="s">
        <v>128</v>
      </c>
      <c r="B21" s="37" t="s">
        <v>84</v>
      </c>
      <c r="C21" s="142"/>
      <c r="D21" s="142"/>
      <c r="E21" s="82">
        <v>797</v>
      </c>
      <c r="F21" s="77"/>
    </row>
    <row r="22" spans="1:6" ht="15" customHeight="1">
      <c r="A22" s="94" t="s">
        <v>129</v>
      </c>
      <c r="B22" s="37" t="s">
        <v>97</v>
      </c>
      <c r="C22" s="142"/>
      <c r="D22" s="142"/>
      <c r="E22" s="82">
        <v>550</v>
      </c>
      <c r="F22" s="77"/>
    </row>
    <row r="23" spans="1:6" ht="15" customHeight="1">
      <c r="A23" s="94" t="s">
        <v>130</v>
      </c>
      <c r="B23" s="37" t="s">
        <v>98</v>
      </c>
      <c r="C23" s="142"/>
      <c r="D23" s="142"/>
      <c r="E23" s="82">
        <v>1184.71</v>
      </c>
      <c r="F23" s="77"/>
    </row>
    <row r="24" spans="1:6" ht="15" customHeight="1">
      <c r="A24" s="94" t="s">
        <v>131</v>
      </c>
      <c r="B24" s="37" t="s">
        <v>86</v>
      </c>
      <c r="C24" s="142"/>
      <c r="D24" s="142"/>
      <c r="E24" s="82">
        <v>591.21</v>
      </c>
      <c r="F24" s="77"/>
    </row>
    <row r="25" spans="1:6" ht="15" customHeight="1">
      <c r="A25" s="94" t="s">
        <v>132</v>
      </c>
      <c r="B25" s="37" t="s">
        <v>87</v>
      </c>
      <c r="C25" s="142"/>
      <c r="D25" s="142"/>
      <c r="E25" s="82">
        <v>577.44</v>
      </c>
      <c r="F25" s="77"/>
    </row>
    <row r="26" spans="1:6" ht="15" customHeight="1">
      <c r="A26" s="94" t="s">
        <v>133</v>
      </c>
      <c r="B26" s="37" t="s">
        <v>102</v>
      </c>
      <c r="C26" s="142"/>
      <c r="D26" s="142"/>
      <c r="E26" s="82">
        <v>1877.72</v>
      </c>
      <c r="F26" s="77"/>
    </row>
    <row r="27" spans="1:6" ht="15" customHeight="1">
      <c r="A27" s="94" t="s">
        <v>134</v>
      </c>
      <c r="B27" s="37" t="s">
        <v>89</v>
      </c>
      <c r="C27" s="142"/>
      <c r="D27" s="142"/>
      <c r="E27" s="82">
        <v>139.36</v>
      </c>
      <c r="F27" s="77"/>
    </row>
    <row r="28" spans="1:6" ht="15" customHeight="1">
      <c r="A28" s="94" t="s">
        <v>135</v>
      </c>
      <c r="B28" s="37" t="s">
        <v>99</v>
      </c>
      <c r="C28" s="142"/>
      <c r="D28" s="142"/>
      <c r="E28" s="82">
        <v>1170.27</v>
      </c>
      <c r="F28" s="77"/>
    </row>
    <row r="29" spans="1:6" ht="15" customHeight="1">
      <c r="A29" s="94" t="s">
        <v>136</v>
      </c>
      <c r="B29" s="37" t="s">
        <v>91</v>
      </c>
      <c r="C29" s="142"/>
      <c r="D29" s="142"/>
      <c r="E29" s="82">
        <v>4114.6</v>
      </c>
      <c r="F29" s="77"/>
    </row>
    <row r="30" spans="1:6" ht="15" customHeight="1">
      <c r="A30" s="94" t="s">
        <v>137</v>
      </c>
      <c r="B30" s="37" t="s">
        <v>100</v>
      </c>
      <c r="C30" s="142"/>
      <c r="D30" s="142"/>
      <c r="E30" s="82">
        <v>61.06</v>
      </c>
      <c r="F30" s="77"/>
    </row>
    <row r="31" spans="1:6" ht="15" customHeight="1">
      <c r="A31" s="94" t="s">
        <v>138</v>
      </c>
      <c r="B31" s="37" t="s">
        <v>90</v>
      </c>
      <c r="C31" s="142"/>
      <c r="D31" s="142"/>
      <c r="E31" s="82">
        <v>2173.56</v>
      </c>
      <c r="F31" s="77"/>
    </row>
    <row r="32" spans="1:13" s="2" customFormat="1" ht="15" customHeight="1">
      <c r="A32" s="93" t="s">
        <v>139</v>
      </c>
      <c r="B32" s="37" t="s">
        <v>92</v>
      </c>
      <c r="C32" s="71">
        <v>108</v>
      </c>
      <c r="D32" s="71">
        <v>108</v>
      </c>
      <c r="E32" s="72">
        <v>15.91</v>
      </c>
      <c r="F32" s="72">
        <f>SUM(E32/D32)*100</f>
        <v>14.731481481481481</v>
      </c>
      <c r="G32" s="68"/>
      <c r="H32" s="68"/>
      <c r="I32" s="68"/>
      <c r="J32" s="68"/>
      <c r="K32" s="68"/>
      <c r="L32" s="68"/>
      <c r="M32" s="68"/>
    </row>
    <row r="33" spans="1:6" ht="15" customHeight="1">
      <c r="A33" s="94" t="s">
        <v>140</v>
      </c>
      <c r="B33" s="37" t="s">
        <v>94</v>
      </c>
      <c r="C33" s="142"/>
      <c r="D33" s="142"/>
      <c r="E33" s="82">
        <v>15.91</v>
      </c>
      <c r="F33" s="77"/>
    </row>
    <row r="34" spans="1:6" ht="15" customHeight="1">
      <c r="A34" s="93" t="s">
        <v>141</v>
      </c>
      <c r="B34" s="37" t="s">
        <v>95</v>
      </c>
      <c r="C34" s="71">
        <v>797</v>
      </c>
      <c r="D34" s="71">
        <v>797</v>
      </c>
      <c r="E34" s="150"/>
      <c r="F34" s="77"/>
    </row>
    <row r="35" spans="1:6" ht="15" customHeight="1">
      <c r="A35" s="90" t="s">
        <v>142</v>
      </c>
      <c r="B35" s="91" t="s">
        <v>147</v>
      </c>
      <c r="C35" s="78">
        <v>2788</v>
      </c>
      <c r="D35" s="78">
        <v>2788</v>
      </c>
      <c r="E35" s="151"/>
      <c r="F35" s="77"/>
    </row>
    <row r="36" spans="1:6" ht="15" customHeight="1">
      <c r="A36" s="92" t="s">
        <v>105</v>
      </c>
      <c r="B36" s="37" t="s">
        <v>146</v>
      </c>
      <c r="C36" s="71">
        <v>2788</v>
      </c>
      <c r="D36" s="71">
        <v>2788</v>
      </c>
      <c r="E36" s="150"/>
      <c r="F36" s="77"/>
    </row>
    <row r="37" spans="1:6" ht="15" customHeight="1">
      <c r="A37" s="93" t="s">
        <v>125</v>
      </c>
      <c r="B37" s="37" t="s">
        <v>79</v>
      </c>
      <c r="C37" s="71">
        <v>797</v>
      </c>
      <c r="D37" s="71">
        <v>797</v>
      </c>
      <c r="E37" s="150"/>
      <c r="F37" s="77"/>
    </row>
    <row r="38" spans="1:6" ht="15" customHeight="1">
      <c r="A38" s="93" t="s">
        <v>141</v>
      </c>
      <c r="B38" s="37" t="s">
        <v>95</v>
      </c>
      <c r="C38" s="71">
        <v>1991</v>
      </c>
      <c r="D38" s="71">
        <v>1991</v>
      </c>
      <c r="E38" s="150"/>
      <c r="F38" s="77"/>
    </row>
    <row r="39" spans="1:6" s="19" customFormat="1" ht="11.25">
      <c r="A39" s="68"/>
      <c r="B39" s="68"/>
      <c r="C39" s="68"/>
      <c r="D39" s="68"/>
      <c r="E39" s="68"/>
      <c r="F39" s="68"/>
    </row>
    <row r="40" spans="1:6" s="19" customFormat="1" ht="11.25">
      <c r="A40" s="68"/>
      <c r="B40" s="68"/>
      <c r="C40" s="68"/>
      <c r="D40" s="68"/>
      <c r="E40" s="68"/>
      <c r="F40" s="68"/>
    </row>
    <row r="41" spans="1:6" s="19" customFormat="1" ht="11.25">
      <c r="A41" s="68"/>
      <c r="B41" s="68"/>
      <c r="C41" s="68"/>
      <c r="D41" s="68"/>
      <c r="E41" s="68"/>
      <c r="F41" s="68"/>
    </row>
    <row r="42" spans="1:6" s="19" customFormat="1" ht="11.25">
      <c r="A42" s="68"/>
      <c r="B42" s="68"/>
      <c r="C42" s="68"/>
      <c r="D42" s="68"/>
      <c r="E42" s="68"/>
      <c r="F42" s="68"/>
    </row>
    <row r="43" spans="1:6" s="19" customFormat="1" ht="11.25">
      <c r="A43" s="68"/>
      <c r="B43" s="68"/>
      <c r="C43" s="68"/>
      <c r="D43" s="68"/>
      <c r="E43" s="68"/>
      <c r="F43" s="68"/>
    </row>
    <row r="44" spans="1:6" s="19" customFormat="1" ht="11.25">
      <c r="A44" s="68"/>
      <c r="B44" s="68"/>
      <c r="C44" s="68"/>
      <c r="D44" s="68"/>
      <c r="E44" s="68"/>
      <c r="F44" s="68"/>
    </row>
    <row r="45" spans="1:6" s="19" customFormat="1" ht="11.25">
      <c r="A45" s="68"/>
      <c r="B45" s="68"/>
      <c r="C45" s="68"/>
      <c r="D45" s="68"/>
      <c r="E45" s="68"/>
      <c r="F45" s="68"/>
    </row>
    <row r="46" spans="1:6" s="19" customFormat="1" ht="11.25">
      <c r="A46" s="68"/>
      <c r="B46" s="68"/>
      <c r="C46" s="68"/>
      <c r="D46" s="68"/>
      <c r="E46" s="68"/>
      <c r="F46" s="68"/>
    </row>
    <row r="47" spans="1:6" s="19" customFormat="1" ht="11.25">
      <c r="A47" s="68"/>
      <c r="B47" s="68"/>
      <c r="C47" s="68"/>
      <c r="D47" s="68"/>
      <c r="E47" s="68"/>
      <c r="F47" s="68"/>
    </row>
    <row r="48" spans="1:6" s="19" customFormat="1" ht="11.25">
      <c r="A48" s="68"/>
      <c r="B48" s="68"/>
      <c r="C48" s="68"/>
      <c r="D48" s="68"/>
      <c r="E48" s="68"/>
      <c r="F48" s="68"/>
    </row>
    <row r="49" spans="1:6" s="19" customFormat="1" ht="11.25">
      <c r="A49" s="68"/>
      <c r="B49" s="68"/>
      <c r="C49" s="68"/>
      <c r="D49" s="68"/>
      <c r="E49" s="68"/>
      <c r="F49" s="68"/>
    </row>
    <row r="50" spans="1:6" s="19" customFormat="1" ht="11.25">
      <c r="A50" s="68"/>
      <c r="B50" s="68"/>
      <c r="C50" s="68"/>
      <c r="D50" s="68"/>
      <c r="E50" s="68"/>
      <c r="F50" s="68"/>
    </row>
    <row r="51" spans="1:6" s="19" customFormat="1" ht="11.25">
      <c r="A51" s="68"/>
      <c r="B51" s="68"/>
      <c r="C51" s="68"/>
      <c r="D51" s="68"/>
      <c r="E51" s="68"/>
      <c r="F51" s="68"/>
    </row>
    <row r="52" spans="1:6" s="19" customFormat="1" ht="11.25">
      <c r="A52" s="68"/>
      <c r="B52" s="68"/>
      <c r="C52" s="68"/>
      <c r="D52" s="68"/>
      <c r="E52" s="68"/>
      <c r="F52" s="68"/>
    </row>
    <row r="53" spans="1:6" s="19" customFormat="1" ht="11.25">
      <c r="A53" s="68"/>
      <c r="B53" s="68"/>
      <c r="C53" s="68"/>
      <c r="D53" s="68"/>
      <c r="E53" s="68"/>
      <c r="F53" s="68"/>
    </row>
    <row r="54" spans="1:6" s="19" customFormat="1" ht="11.25">
      <c r="A54" s="68"/>
      <c r="B54" s="68"/>
      <c r="C54" s="68"/>
      <c r="D54" s="68"/>
      <c r="E54" s="68"/>
      <c r="F54" s="68"/>
    </row>
    <row r="55" spans="1:6" s="19" customFormat="1" ht="11.25">
      <c r="A55" s="68"/>
      <c r="B55" s="68"/>
      <c r="C55" s="68"/>
      <c r="D55" s="68"/>
      <c r="E55" s="68"/>
      <c r="F55" s="68"/>
    </row>
    <row r="56" spans="1:6" s="19" customFormat="1" ht="11.25">
      <c r="A56" s="68"/>
      <c r="B56" s="68"/>
      <c r="C56" s="68"/>
      <c r="D56" s="68"/>
      <c r="E56" s="68"/>
      <c r="F56" s="68"/>
    </row>
    <row r="57" spans="1:6" s="19" customFormat="1" ht="11.25">
      <c r="A57" s="68"/>
      <c r="B57" s="68"/>
      <c r="C57" s="68"/>
      <c r="D57" s="68"/>
      <c r="E57" s="68"/>
      <c r="F57" s="68"/>
    </row>
    <row r="58" spans="1:6" s="19" customFormat="1" ht="11.25">
      <c r="A58" s="68"/>
      <c r="B58" s="68"/>
      <c r="C58" s="68"/>
      <c r="D58" s="68"/>
      <c r="E58" s="68"/>
      <c r="F58" s="68"/>
    </row>
    <row r="59" spans="1:6" s="19" customFormat="1" ht="11.25">
      <c r="A59" s="68"/>
      <c r="B59" s="68"/>
      <c r="C59" s="68"/>
      <c r="D59" s="68"/>
      <c r="E59" s="68"/>
      <c r="F59" s="68"/>
    </row>
    <row r="60" spans="1:6" s="19" customFormat="1" ht="11.25">
      <c r="A60" s="68"/>
      <c r="B60" s="68"/>
      <c r="C60" s="68"/>
      <c r="D60" s="68"/>
      <c r="E60" s="68"/>
      <c r="F60" s="68"/>
    </row>
    <row r="61" spans="1:6" s="19" customFormat="1" ht="11.25">
      <c r="A61" s="68"/>
      <c r="B61" s="68"/>
      <c r="C61" s="68"/>
      <c r="D61" s="68"/>
      <c r="E61" s="68"/>
      <c r="F61" s="68"/>
    </row>
    <row r="62" spans="1:6" s="19" customFormat="1" ht="11.25">
      <c r="A62" s="68"/>
      <c r="B62" s="68"/>
      <c r="C62" s="68"/>
      <c r="D62" s="68"/>
      <c r="E62" s="68"/>
      <c r="F62" s="68"/>
    </row>
    <row r="63" spans="1:6" s="19" customFormat="1" ht="11.25">
      <c r="A63" s="68"/>
      <c r="B63" s="68"/>
      <c r="C63" s="68"/>
      <c r="D63" s="68"/>
      <c r="E63" s="68"/>
      <c r="F63" s="68"/>
    </row>
    <row r="64" spans="1:6" s="19" customFormat="1" ht="11.25">
      <c r="A64" s="68"/>
      <c r="B64" s="68"/>
      <c r="C64" s="68"/>
      <c r="D64" s="68"/>
      <c r="E64" s="68"/>
      <c r="F64" s="68"/>
    </row>
    <row r="65" spans="1:6" s="19" customFormat="1" ht="11.25">
      <c r="A65" s="68"/>
      <c r="B65" s="68"/>
      <c r="C65" s="68"/>
      <c r="D65" s="68"/>
      <c r="E65" s="68"/>
      <c r="F65" s="68"/>
    </row>
    <row r="66" spans="1:6" s="19" customFormat="1" ht="11.25">
      <c r="A66" s="68"/>
      <c r="B66" s="68"/>
      <c r="C66" s="68"/>
      <c r="D66" s="68"/>
      <c r="E66" s="68"/>
      <c r="F66" s="68"/>
    </row>
    <row r="67" spans="1:6" s="19" customFormat="1" ht="11.25">
      <c r="A67" s="68"/>
      <c r="B67" s="68"/>
      <c r="C67" s="68"/>
      <c r="D67" s="68"/>
      <c r="E67" s="68"/>
      <c r="F67" s="68"/>
    </row>
    <row r="68" spans="1:6" s="19" customFormat="1" ht="11.25">
      <c r="A68" s="68"/>
      <c r="B68" s="68"/>
      <c r="C68" s="68"/>
      <c r="D68" s="68"/>
      <c r="E68" s="68"/>
      <c r="F68" s="68"/>
    </row>
    <row r="69" spans="1:6" s="19" customFormat="1" ht="11.25">
      <c r="A69" s="68"/>
      <c r="B69" s="68"/>
      <c r="C69" s="68"/>
      <c r="D69" s="68"/>
      <c r="E69" s="68"/>
      <c r="F69" s="68"/>
    </row>
    <row r="70" spans="1:6" s="19" customFormat="1" ht="11.25">
      <c r="A70" s="68"/>
      <c r="B70" s="68"/>
      <c r="C70" s="68"/>
      <c r="D70" s="68"/>
      <c r="E70" s="68"/>
      <c r="F70" s="68"/>
    </row>
    <row r="71" spans="1:6" s="19" customFormat="1" ht="11.25">
      <c r="A71" s="68"/>
      <c r="B71" s="68"/>
      <c r="C71" s="68"/>
      <c r="D71" s="68"/>
      <c r="E71" s="68"/>
      <c r="F71" s="68"/>
    </row>
    <row r="72" spans="1:6" s="19" customFormat="1" ht="11.25">
      <c r="A72" s="68"/>
      <c r="B72" s="68"/>
      <c r="C72" s="68"/>
      <c r="D72" s="68"/>
      <c r="E72" s="68"/>
      <c r="F72" s="68"/>
    </row>
    <row r="73" spans="1:6" s="19" customFormat="1" ht="11.25">
      <c r="A73" s="68"/>
      <c r="B73" s="68"/>
      <c r="C73" s="68"/>
      <c r="D73" s="68"/>
      <c r="E73" s="68"/>
      <c r="F73" s="68"/>
    </row>
    <row r="74" spans="1:6" s="19" customFormat="1" ht="11.25">
      <c r="A74" s="68"/>
      <c r="B74" s="68"/>
      <c r="C74" s="68"/>
      <c r="D74" s="68"/>
      <c r="E74" s="68"/>
      <c r="F74" s="68"/>
    </row>
  </sheetData>
  <sheetProtection/>
  <mergeCells count="4">
    <mergeCell ref="A5:B5"/>
    <mergeCell ref="A6:B6"/>
    <mergeCell ref="A2:F2"/>
    <mergeCell ref="A3:F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19" customWidth="1"/>
  </cols>
  <sheetData>
    <row r="1" spans="1:10" s="335" customFormat="1" ht="18.75">
      <c r="A1" s="334" t="s">
        <v>194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5.75">
      <c r="A2" s="152"/>
      <c r="B2" s="153"/>
      <c r="C2" s="154"/>
      <c r="D2" s="154"/>
      <c r="E2" s="155"/>
      <c r="F2" s="156"/>
      <c r="G2" s="156"/>
      <c r="H2" s="156"/>
      <c r="I2" s="157"/>
      <c r="J2" s="158"/>
    </row>
    <row r="3" spans="1:10" ht="18.75">
      <c r="A3" s="317" t="s">
        <v>155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3.5" thickBot="1">
      <c r="A4" s="159"/>
      <c r="B4" s="153"/>
      <c r="C4" s="154"/>
      <c r="D4" s="159"/>
      <c r="E4" s="155"/>
      <c r="F4" s="156"/>
      <c r="G4" s="156"/>
      <c r="H4" s="156"/>
      <c r="I4" s="157"/>
      <c r="J4" s="158"/>
    </row>
    <row r="5" spans="1:10" ht="29.25" customHeight="1" thickBot="1" thickTop="1">
      <c r="A5" s="318" t="s">
        <v>156</v>
      </c>
      <c r="B5" s="320" t="s">
        <v>157</v>
      </c>
      <c r="C5" s="321"/>
      <c r="D5" s="322" t="s">
        <v>158</v>
      </c>
      <c r="E5" s="322" t="s">
        <v>159</v>
      </c>
      <c r="F5" s="322" t="s">
        <v>160</v>
      </c>
      <c r="G5" s="160" t="s">
        <v>161</v>
      </c>
      <c r="H5" s="322" t="s">
        <v>162</v>
      </c>
      <c r="I5" s="312" t="s">
        <v>163</v>
      </c>
      <c r="J5" s="312" t="s">
        <v>164</v>
      </c>
    </row>
    <row r="6" spans="1:10" ht="33" customHeight="1" thickBot="1">
      <c r="A6" s="319"/>
      <c r="B6" s="161" t="s">
        <v>165</v>
      </c>
      <c r="C6" s="162" t="s">
        <v>166</v>
      </c>
      <c r="D6" s="323"/>
      <c r="E6" s="324"/>
      <c r="F6" s="313"/>
      <c r="G6" s="163" t="s">
        <v>167</v>
      </c>
      <c r="H6" s="313"/>
      <c r="I6" s="313"/>
      <c r="J6" s="313"/>
    </row>
    <row r="7" spans="1:10" ht="15.75">
      <c r="A7" s="164">
        <v>1</v>
      </c>
      <c r="B7" s="161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6">
        <v>8</v>
      </c>
      <c r="I7" s="167">
        <v>9</v>
      </c>
      <c r="J7" s="167">
        <v>10</v>
      </c>
    </row>
    <row r="8" spans="1:10" ht="15.75">
      <c r="A8" s="168"/>
      <c r="B8" s="169"/>
      <c r="C8" s="170"/>
      <c r="D8" s="171"/>
      <c r="E8" s="169"/>
      <c r="F8" s="170"/>
      <c r="G8" s="170"/>
      <c r="H8" s="172"/>
      <c r="I8" s="173"/>
      <c r="J8" s="174"/>
    </row>
    <row r="9" spans="1:10" ht="16.5" thickBot="1">
      <c r="A9" s="175"/>
      <c r="B9" s="169"/>
      <c r="C9" s="176"/>
      <c r="D9" s="177"/>
      <c r="E9" s="178"/>
      <c r="F9" s="176"/>
      <c r="G9" s="170"/>
      <c r="H9" s="179"/>
      <c r="I9" s="173"/>
      <c r="J9" s="180"/>
    </row>
    <row r="10" spans="1:10" ht="16.5" thickBot="1">
      <c r="A10" s="314" t="s">
        <v>168</v>
      </c>
      <c r="B10" s="315"/>
      <c r="C10" s="315"/>
      <c r="D10" s="315"/>
      <c r="E10" s="315"/>
      <c r="F10" s="315"/>
      <c r="G10" s="315"/>
      <c r="H10" s="316"/>
      <c r="I10" s="181"/>
      <c r="J10" s="182"/>
    </row>
    <row r="11" spans="1:10" ht="16.5" thickTop="1">
      <c r="A11" s="183"/>
      <c r="B11" s="184"/>
      <c r="C11" s="185"/>
      <c r="D11" s="186"/>
      <c r="E11" s="184"/>
      <c r="F11" s="185"/>
      <c r="G11" s="187"/>
      <c r="H11" s="188"/>
      <c r="I11" s="189"/>
      <c r="J11" s="189"/>
    </row>
    <row r="12" s="19" customFormat="1" ht="11.25"/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</sheetData>
  <sheetProtection/>
  <mergeCells count="11"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Mirta Ivanković</cp:lastModifiedBy>
  <cp:lastPrinted>2023-08-30T15:34:04Z</cp:lastPrinted>
  <dcterms:created xsi:type="dcterms:W3CDTF">2006-05-18T10:01:57Z</dcterms:created>
  <dcterms:modified xsi:type="dcterms:W3CDTF">2023-12-08T14:36:22Z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